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emohammad\Butler Community College\Institutional Research &amp; Effectiveness - IR\IR Webpage Output\Additional Material for Data Hub\"/>
    </mc:Choice>
  </mc:AlternateContent>
  <xr:revisionPtr revIDLastSave="11" documentId="113_{D726AA70-03D2-4054-9C3B-AE6F9BC0524F}" xr6:coauthVersionLast="36" xr6:coauthVersionMax="36" xr10:uidLastSave="{C0002058-0A66-4BCD-A8A4-D3C2A24309DD}"/>
  <bookViews>
    <workbookView xWindow="0" yWindow="0" windowWidth="19200" windowHeight="6930" activeTab="5" xr2:uid="{94CFB9AF-708B-4C2F-A5F5-D05D04056BCE}"/>
  </bookViews>
  <sheets>
    <sheet name="COA FY 2020" sheetId="5" r:id="rId1"/>
    <sheet name="COA FY 2021" sheetId="4" r:id="rId2"/>
    <sheet name="COA FY 2022" sheetId="3" r:id="rId3"/>
    <sheet name="COA FY 2023" sheetId="2" r:id="rId4"/>
    <sheet name="COA FY 2024" sheetId="6" r:id="rId5"/>
    <sheet name="Tuition and Fee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'COA FY 2020'!$A$1:$V$56</definedName>
    <definedName name="_xlnm.Print_Area" localSheetId="1">'COA FY 2021'!$A$1:$V$56</definedName>
    <definedName name="_xlnm.Print_Area" localSheetId="2">'COA FY 2022'!$A$1:$V$57</definedName>
    <definedName name="_xlnm.Print_Area" localSheetId="3">'COA FY 2023'!$A$1:$V$57</definedName>
    <definedName name="_xlnm.Print_Area" localSheetId="4">'COA FY 2024'!$A$1:$V$57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6" l="1"/>
  <c r="C55" i="6"/>
  <c r="B55" i="6"/>
  <c r="B51" i="6"/>
  <c r="D51" i="6" s="1"/>
  <c r="D50" i="6"/>
  <c r="C50" i="6"/>
  <c r="B50" i="6"/>
  <c r="I43" i="6"/>
  <c r="H43" i="6"/>
  <c r="G43" i="6"/>
  <c r="D43" i="6"/>
  <c r="C43" i="6"/>
  <c r="B43" i="6"/>
  <c r="G42" i="6"/>
  <c r="I41" i="6"/>
  <c r="H41" i="6"/>
  <c r="C41" i="6"/>
  <c r="U40" i="6"/>
  <c r="T40" i="6"/>
  <c r="R40" i="6"/>
  <c r="Q40" i="6"/>
  <c r="O40" i="6"/>
  <c r="N40" i="6"/>
  <c r="L40" i="6"/>
  <c r="D40" i="6"/>
  <c r="C40" i="6"/>
  <c r="U39" i="6"/>
  <c r="T39" i="6"/>
  <c r="R39" i="6"/>
  <c r="Q39" i="6"/>
  <c r="O39" i="6"/>
  <c r="N39" i="6"/>
  <c r="L39" i="6"/>
  <c r="H39" i="6"/>
  <c r="G39" i="6"/>
  <c r="B39" i="6"/>
  <c r="C39" i="6" s="1"/>
  <c r="U38" i="6"/>
  <c r="T38" i="6"/>
  <c r="R38" i="6"/>
  <c r="Q38" i="6"/>
  <c r="O38" i="6"/>
  <c r="N38" i="6"/>
  <c r="L38" i="6"/>
  <c r="I38" i="6"/>
  <c r="H38" i="6"/>
  <c r="G38" i="6"/>
  <c r="D38" i="6"/>
  <c r="C38" i="6"/>
  <c r="C44" i="6" s="1"/>
  <c r="C45" i="6" s="1"/>
  <c r="B38" i="6"/>
  <c r="U37" i="6"/>
  <c r="T37" i="6"/>
  <c r="R37" i="6"/>
  <c r="Q37" i="6"/>
  <c r="O37" i="6"/>
  <c r="N37" i="6"/>
  <c r="L37" i="6"/>
  <c r="U36" i="6"/>
  <c r="T36" i="6"/>
  <c r="R36" i="6"/>
  <c r="Q36" i="6"/>
  <c r="O36" i="6"/>
  <c r="N36" i="6"/>
  <c r="L36" i="6"/>
  <c r="U35" i="6"/>
  <c r="T35" i="6"/>
  <c r="R35" i="6"/>
  <c r="Q35" i="6"/>
  <c r="O35" i="6"/>
  <c r="N35" i="6"/>
  <c r="L35" i="6"/>
  <c r="U34" i="6"/>
  <c r="T34" i="6"/>
  <c r="R34" i="6"/>
  <c r="Q34" i="6"/>
  <c r="O34" i="6"/>
  <c r="N34" i="6"/>
  <c r="L34" i="6"/>
  <c r="U33" i="6"/>
  <c r="T33" i="6"/>
  <c r="R33" i="6"/>
  <c r="Q33" i="6"/>
  <c r="O33" i="6"/>
  <c r="N33" i="6"/>
  <c r="L33" i="6"/>
  <c r="U32" i="6"/>
  <c r="T32" i="6"/>
  <c r="R32" i="6"/>
  <c r="Q32" i="6"/>
  <c r="O32" i="6"/>
  <c r="N32" i="6"/>
  <c r="L32" i="6"/>
  <c r="U31" i="6"/>
  <c r="T31" i="6"/>
  <c r="R31" i="6"/>
  <c r="Q31" i="6"/>
  <c r="O31" i="6"/>
  <c r="N31" i="6"/>
  <c r="L31" i="6"/>
  <c r="U30" i="6"/>
  <c r="T30" i="6"/>
  <c r="R30" i="6"/>
  <c r="Q30" i="6"/>
  <c r="O30" i="6"/>
  <c r="N30" i="6"/>
  <c r="L30" i="6"/>
  <c r="U29" i="6"/>
  <c r="T29" i="6"/>
  <c r="R29" i="6"/>
  <c r="Q29" i="6"/>
  <c r="O29" i="6"/>
  <c r="N29" i="6"/>
  <c r="L29" i="6"/>
  <c r="U28" i="6"/>
  <c r="T28" i="6"/>
  <c r="R28" i="6"/>
  <c r="Q28" i="6"/>
  <c r="O28" i="6"/>
  <c r="N28" i="6"/>
  <c r="L28" i="6"/>
  <c r="I28" i="6"/>
  <c r="H28" i="6"/>
  <c r="G28" i="6"/>
  <c r="D28" i="6"/>
  <c r="C28" i="6"/>
  <c r="B28" i="6"/>
  <c r="U27" i="6"/>
  <c r="T27" i="6"/>
  <c r="R27" i="6"/>
  <c r="Q27" i="6"/>
  <c r="O27" i="6"/>
  <c r="N27" i="6"/>
  <c r="L27" i="6"/>
  <c r="I27" i="6"/>
  <c r="U26" i="6"/>
  <c r="T26" i="6"/>
  <c r="R26" i="6"/>
  <c r="Q26" i="6"/>
  <c r="O26" i="6"/>
  <c r="N26" i="6"/>
  <c r="L26" i="6"/>
  <c r="I26" i="6"/>
  <c r="G26" i="6"/>
  <c r="D26" i="6"/>
  <c r="U25" i="6"/>
  <c r="T25" i="6"/>
  <c r="R25" i="6"/>
  <c r="Q25" i="6"/>
  <c r="O25" i="6"/>
  <c r="N25" i="6"/>
  <c r="L25" i="6"/>
  <c r="G25" i="6"/>
  <c r="D25" i="6"/>
  <c r="B25" i="6"/>
  <c r="U24" i="6"/>
  <c r="T24" i="6"/>
  <c r="R24" i="6"/>
  <c r="Q24" i="6"/>
  <c r="O24" i="6"/>
  <c r="N24" i="6"/>
  <c r="L24" i="6"/>
  <c r="I24" i="6"/>
  <c r="H24" i="6"/>
  <c r="B24" i="6"/>
  <c r="D24" i="6" s="1"/>
  <c r="U23" i="6"/>
  <c r="T23" i="6"/>
  <c r="R23" i="6"/>
  <c r="Q23" i="6"/>
  <c r="O23" i="6"/>
  <c r="N23" i="6"/>
  <c r="L23" i="6"/>
  <c r="I23" i="6"/>
  <c r="H23" i="6"/>
  <c r="G23" i="6"/>
  <c r="D23" i="6"/>
  <c r="C23" i="6"/>
  <c r="B23" i="6"/>
  <c r="U22" i="6"/>
  <c r="T22" i="6"/>
  <c r="R22" i="6"/>
  <c r="Q22" i="6"/>
  <c r="O22" i="6"/>
  <c r="N22" i="6"/>
  <c r="L22" i="6"/>
  <c r="U21" i="6"/>
  <c r="T21" i="6"/>
  <c r="R21" i="6"/>
  <c r="Q21" i="6"/>
  <c r="O21" i="6"/>
  <c r="N21" i="6"/>
  <c r="L21" i="6"/>
  <c r="I13" i="6"/>
  <c r="H13" i="6"/>
  <c r="G13" i="6"/>
  <c r="D13" i="6"/>
  <c r="C13" i="6"/>
  <c r="B13" i="6"/>
  <c r="D12" i="6"/>
  <c r="I12" i="6" s="1"/>
  <c r="B12" i="6"/>
  <c r="C42" i="6" s="1"/>
  <c r="I11" i="6"/>
  <c r="H11" i="6"/>
  <c r="G11" i="6"/>
  <c r="G41" i="6" s="1"/>
  <c r="B11" i="6"/>
  <c r="B26" i="6" s="1"/>
  <c r="H10" i="6"/>
  <c r="G10" i="6"/>
  <c r="B10" i="6"/>
  <c r="H40" i="6" s="1"/>
  <c r="I9" i="6"/>
  <c r="H9" i="6"/>
  <c r="D9" i="6"/>
  <c r="C9" i="6"/>
  <c r="B9" i="6"/>
  <c r="B14" i="6" s="1"/>
  <c r="B15" i="6" s="1"/>
  <c r="I8" i="6"/>
  <c r="H8" i="6"/>
  <c r="G8" i="6"/>
  <c r="D8" i="6"/>
  <c r="C8" i="6"/>
  <c r="H14" i="6" l="1"/>
  <c r="H15" i="6" s="1"/>
  <c r="C14" i="6"/>
  <c r="C15" i="6" s="1"/>
  <c r="I44" i="6"/>
  <c r="I45" i="6" s="1"/>
  <c r="D56" i="6"/>
  <c r="D57" i="6" s="1"/>
  <c r="I14" i="6"/>
  <c r="I15" i="6" s="1"/>
  <c r="I29" i="6"/>
  <c r="I30" i="6" s="1"/>
  <c r="D10" i="6"/>
  <c r="D14" i="6" s="1"/>
  <c r="D15" i="6" s="1"/>
  <c r="G24" i="6"/>
  <c r="G29" i="6" s="1"/>
  <c r="G30" i="6" s="1"/>
  <c r="C26" i="6"/>
  <c r="H27" i="6"/>
  <c r="D39" i="6"/>
  <c r="I40" i="6"/>
  <c r="B41" i="6"/>
  <c r="D42" i="6"/>
  <c r="D41" i="6"/>
  <c r="B56" i="6"/>
  <c r="B57" i="6" s="1"/>
  <c r="H42" i="6"/>
  <c r="H44" i="6" s="1"/>
  <c r="H45" i="6" s="1"/>
  <c r="C51" i="6"/>
  <c r="G9" i="6"/>
  <c r="I10" i="6"/>
  <c r="C12" i="6"/>
  <c r="C25" i="6"/>
  <c r="H26" i="6"/>
  <c r="I39" i="6"/>
  <c r="B40" i="6"/>
  <c r="B44" i="6" s="1"/>
  <c r="B45" i="6" s="1"/>
  <c r="I42" i="6"/>
  <c r="B27" i="6"/>
  <c r="B29" i="6" s="1"/>
  <c r="B30" i="6" s="1"/>
  <c r="C11" i="6"/>
  <c r="C54" i="6"/>
  <c r="C56" i="6" s="1"/>
  <c r="C57" i="6" s="1"/>
  <c r="H12" i="6"/>
  <c r="C24" i="6"/>
  <c r="C29" i="6" s="1"/>
  <c r="C30" i="6" s="1"/>
  <c r="H25" i="6"/>
  <c r="H29" i="6" s="1"/>
  <c r="H30" i="6" s="1"/>
  <c r="D27" i="6"/>
  <c r="D29" i="6" s="1"/>
  <c r="D30" i="6" s="1"/>
  <c r="G40" i="6"/>
  <c r="G44" i="6" s="1"/>
  <c r="G45" i="6" s="1"/>
  <c r="B42" i="6"/>
  <c r="D54" i="6"/>
  <c r="B54" i="6"/>
  <c r="G12" i="6"/>
  <c r="C27" i="6"/>
  <c r="D11" i="6"/>
  <c r="C10" i="6"/>
  <c r="I25" i="6"/>
  <c r="G27" i="6"/>
  <c r="G14" i="6" l="1"/>
  <c r="G15" i="6" s="1"/>
  <c r="D44" i="6"/>
  <c r="D45" i="6" s="1"/>
  <c r="D54" i="5" l="1"/>
  <c r="C54" i="5"/>
  <c r="B54" i="5"/>
  <c r="D53" i="5"/>
  <c r="C53" i="5"/>
  <c r="B53" i="5"/>
  <c r="D50" i="5"/>
  <c r="C50" i="5"/>
  <c r="D49" i="5"/>
  <c r="D55" i="5" s="1"/>
  <c r="D56" i="5" s="1"/>
  <c r="C49" i="5"/>
  <c r="C55" i="5" s="1"/>
  <c r="C56" i="5" s="1"/>
  <c r="B49" i="5"/>
  <c r="B55" i="5" s="1"/>
  <c r="B56" i="5" s="1"/>
  <c r="I42" i="5"/>
  <c r="I43" i="5" s="1"/>
  <c r="I44" i="5" s="1"/>
  <c r="H42" i="5"/>
  <c r="G42" i="5"/>
  <c r="D42" i="5"/>
  <c r="C42" i="5"/>
  <c r="B42" i="5"/>
  <c r="I41" i="5"/>
  <c r="H41" i="5"/>
  <c r="G41" i="5"/>
  <c r="D41" i="5"/>
  <c r="C41" i="5"/>
  <c r="B41" i="5"/>
  <c r="I40" i="5"/>
  <c r="H40" i="5"/>
  <c r="G40" i="5"/>
  <c r="D40" i="5"/>
  <c r="C40" i="5"/>
  <c r="B40" i="5"/>
  <c r="I39" i="5"/>
  <c r="H39" i="5"/>
  <c r="G39" i="5"/>
  <c r="D39" i="5"/>
  <c r="C39" i="5"/>
  <c r="B39" i="5"/>
  <c r="U38" i="5"/>
  <c r="T38" i="5"/>
  <c r="R38" i="5"/>
  <c r="Q38" i="5"/>
  <c r="O38" i="5"/>
  <c r="N38" i="5"/>
  <c r="L38" i="5"/>
  <c r="I38" i="5"/>
  <c r="H38" i="5"/>
  <c r="G38" i="5"/>
  <c r="D38" i="5"/>
  <c r="C38" i="5"/>
  <c r="U37" i="5"/>
  <c r="T37" i="5"/>
  <c r="R37" i="5"/>
  <c r="Q37" i="5"/>
  <c r="O37" i="5"/>
  <c r="N37" i="5"/>
  <c r="L37" i="5"/>
  <c r="I37" i="5"/>
  <c r="H37" i="5"/>
  <c r="G37" i="5"/>
  <c r="D37" i="5"/>
  <c r="C37" i="5"/>
  <c r="B37" i="5"/>
  <c r="B43" i="5" s="1"/>
  <c r="B44" i="5" s="1"/>
  <c r="U36" i="5"/>
  <c r="T36" i="5"/>
  <c r="R36" i="5"/>
  <c r="Q36" i="5"/>
  <c r="O36" i="5"/>
  <c r="N36" i="5"/>
  <c r="L36" i="5"/>
  <c r="U35" i="5"/>
  <c r="T35" i="5"/>
  <c r="R35" i="5"/>
  <c r="Q35" i="5"/>
  <c r="O35" i="5"/>
  <c r="N35" i="5"/>
  <c r="L35" i="5"/>
  <c r="U34" i="5"/>
  <c r="T34" i="5"/>
  <c r="R34" i="5"/>
  <c r="Q34" i="5"/>
  <c r="O34" i="5"/>
  <c r="N34" i="5"/>
  <c r="L34" i="5"/>
  <c r="U33" i="5"/>
  <c r="T33" i="5"/>
  <c r="R33" i="5"/>
  <c r="Q33" i="5"/>
  <c r="O33" i="5"/>
  <c r="N33" i="5"/>
  <c r="L33" i="5"/>
  <c r="U32" i="5"/>
  <c r="T32" i="5"/>
  <c r="R32" i="5"/>
  <c r="Q32" i="5"/>
  <c r="O32" i="5"/>
  <c r="N32" i="5"/>
  <c r="L32" i="5"/>
  <c r="U31" i="5"/>
  <c r="T31" i="5"/>
  <c r="R31" i="5"/>
  <c r="Q31" i="5"/>
  <c r="O31" i="5"/>
  <c r="N31" i="5"/>
  <c r="L31" i="5"/>
  <c r="U30" i="5"/>
  <c r="T30" i="5"/>
  <c r="R30" i="5"/>
  <c r="Q30" i="5"/>
  <c r="O30" i="5"/>
  <c r="N30" i="5"/>
  <c r="L30" i="5"/>
  <c r="U29" i="5"/>
  <c r="T29" i="5"/>
  <c r="R29" i="5"/>
  <c r="Q29" i="5"/>
  <c r="O29" i="5"/>
  <c r="N29" i="5"/>
  <c r="L29" i="5"/>
  <c r="U28" i="5"/>
  <c r="T28" i="5"/>
  <c r="R28" i="5"/>
  <c r="Q28" i="5"/>
  <c r="O28" i="5"/>
  <c r="N28" i="5"/>
  <c r="L28" i="5"/>
  <c r="I28" i="5"/>
  <c r="H28" i="5"/>
  <c r="G28" i="5"/>
  <c r="D28" i="5"/>
  <c r="D29" i="5" s="1"/>
  <c r="D30" i="5" s="1"/>
  <c r="C28" i="5"/>
  <c r="B28" i="5"/>
  <c r="U27" i="5"/>
  <c r="T27" i="5"/>
  <c r="R27" i="5"/>
  <c r="Q27" i="5"/>
  <c r="O27" i="5"/>
  <c r="N27" i="5"/>
  <c r="L27" i="5"/>
  <c r="I27" i="5"/>
  <c r="H27" i="5"/>
  <c r="G27" i="5"/>
  <c r="D27" i="5"/>
  <c r="C27" i="5"/>
  <c r="B27" i="5"/>
  <c r="U26" i="5"/>
  <c r="T26" i="5"/>
  <c r="R26" i="5"/>
  <c r="Q26" i="5"/>
  <c r="O26" i="5"/>
  <c r="N26" i="5"/>
  <c r="L26" i="5"/>
  <c r="I26" i="5"/>
  <c r="H26" i="5"/>
  <c r="G26" i="5"/>
  <c r="D26" i="5"/>
  <c r="C26" i="5"/>
  <c r="B26" i="5"/>
  <c r="U25" i="5"/>
  <c r="T25" i="5"/>
  <c r="R25" i="5"/>
  <c r="Q25" i="5"/>
  <c r="O25" i="5"/>
  <c r="N25" i="5"/>
  <c r="L25" i="5"/>
  <c r="I25" i="5"/>
  <c r="H25" i="5"/>
  <c r="G25" i="5"/>
  <c r="D25" i="5"/>
  <c r="C25" i="5"/>
  <c r="B25" i="5"/>
  <c r="U24" i="5"/>
  <c r="T24" i="5"/>
  <c r="R24" i="5"/>
  <c r="Q24" i="5"/>
  <c r="O24" i="5"/>
  <c r="N24" i="5"/>
  <c r="L24" i="5"/>
  <c r="I24" i="5"/>
  <c r="H24" i="5"/>
  <c r="G24" i="5"/>
  <c r="D24" i="5"/>
  <c r="C24" i="5"/>
  <c r="U23" i="5"/>
  <c r="T23" i="5"/>
  <c r="R23" i="5"/>
  <c r="Q23" i="5"/>
  <c r="O23" i="5"/>
  <c r="N23" i="5"/>
  <c r="L23" i="5"/>
  <c r="I23" i="5"/>
  <c r="I29" i="5" s="1"/>
  <c r="I30" i="5" s="1"/>
  <c r="H23" i="5"/>
  <c r="H29" i="5" s="1"/>
  <c r="H30" i="5" s="1"/>
  <c r="G23" i="5"/>
  <c r="G29" i="5" s="1"/>
  <c r="G30" i="5" s="1"/>
  <c r="D23" i="5"/>
  <c r="C23" i="5"/>
  <c r="C29" i="5" s="1"/>
  <c r="C30" i="5" s="1"/>
  <c r="B23" i="5"/>
  <c r="B29" i="5" s="1"/>
  <c r="B30" i="5" s="1"/>
  <c r="U22" i="5"/>
  <c r="T22" i="5"/>
  <c r="R22" i="5"/>
  <c r="Q22" i="5"/>
  <c r="O22" i="5"/>
  <c r="N22" i="5"/>
  <c r="L22" i="5"/>
  <c r="U21" i="5"/>
  <c r="T21" i="5"/>
  <c r="R21" i="5"/>
  <c r="Q21" i="5"/>
  <c r="O21" i="5"/>
  <c r="N21" i="5"/>
  <c r="L21" i="5"/>
  <c r="U20" i="5"/>
  <c r="T20" i="5"/>
  <c r="R20" i="5"/>
  <c r="Q20" i="5"/>
  <c r="O20" i="5"/>
  <c r="N20" i="5"/>
  <c r="L20" i="5"/>
  <c r="I13" i="5"/>
  <c r="H13" i="5"/>
  <c r="G13" i="5"/>
  <c r="D13" i="5"/>
  <c r="C13" i="5"/>
  <c r="B13" i="5"/>
  <c r="B14" i="5" s="1"/>
  <c r="B15" i="5" s="1"/>
  <c r="I12" i="5"/>
  <c r="H12" i="5"/>
  <c r="G12" i="5"/>
  <c r="C12" i="5"/>
  <c r="I11" i="5"/>
  <c r="H11" i="5"/>
  <c r="D11" i="5"/>
  <c r="C11" i="5"/>
  <c r="I10" i="5"/>
  <c r="H10" i="5"/>
  <c r="G10" i="5"/>
  <c r="D10" i="5"/>
  <c r="C10" i="5"/>
  <c r="I9" i="5"/>
  <c r="H9" i="5"/>
  <c r="G9" i="5"/>
  <c r="D9" i="5"/>
  <c r="C9" i="5"/>
  <c r="I8" i="5"/>
  <c r="I14" i="5" s="1"/>
  <c r="I15" i="5" s="1"/>
  <c r="H8" i="5"/>
  <c r="H14" i="5" s="1"/>
  <c r="H15" i="5" s="1"/>
  <c r="G8" i="5"/>
  <c r="G14" i="5" s="1"/>
  <c r="G15" i="5" s="1"/>
  <c r="D8" i="5"/>
  <c r="D14" i="5" s="1"/>
  <c r="D15" i="5" s="1"/>
  <c r="C8" i="5"/>
  <c r="C14" i="5" s="1"/>
  <c r="C15" i="5" s="1"/>
  <c r="C43" i="5" l="1"/>
  <c r="C44" i="5" s="1"/>
  <c r="D43" i="5"/>
  <c r="D44" i="5" s="1"/>
  <c r="G43" i="5"/>
  <c r="G44" i="5" s="1"/>
  <c r="H43" i="5"/>
  <c r="H44" i="5" s="1"/>
  <c r="D54" i="4"/>
  <c r="C54" i="4"/>
  <c r="B54" i="4"/>
  <c r="B55" i="4" s="1"/>
  <c r="B56" i="4" s="1"/>
  <c r="D53" i="4"/>
  <c r="C53" i="4"/>
  <c r="B53" i="4"/>
  <c r="D50" i="4"/>
  <c r="C50" i="4"/>
  <c r="D49" i="4"/>
  <c r="D55" i="4" s="1"/>
  <c r="D56" i="4" s="1"/>
  <c r="C49" i="4"/>
  <c r="B49" i="4"/>
  <c r="I42" i="4"/>
  <c r="I43" i="4" s="1"/>
  <c r="I44" i="4" s="1"/>
  <c r="H42" i="4"/>
  <c r="G42" i="4"/>
  <c r="D42" i="4"/>
  <c r="C42" i="4"/>
  <c r="B42" i="4"/>
  <c r="I41" i="4"/>
  <c r="H41" i="4"/>
  <c r="G41" i="4"/>
  <c r="D41" i="4"/>
  <c r="C41" i="4"/>
  <c r="B41" i="4"/>
  <c r="I40" i="4"/>
  <c r="H40" i="4"/>
  <c r="G40" i="4"/>
  <c r="D40" i="4"/>
  <c r="C40" i="4"/>
  <c r="B40" i="4"/>
  <c r="I39" i="4"/>
  <c r="H39" i="4"/>
  <c r="G39" i="4"/>
  <c r="G43" i="4" s="1"/>
  <c r="G44" i="4" s="1"/>
  <c r="D39" i="4"/>
  <c r="C39" i="4"/>
  <c r="B39" i="4"/>
  <c r="U38" i="4"/>
  <c r="T38" i="4"/>
  <c r="R38" i="4"/>
  <c r="Q38" i="4"/>
  <c r="O38" i="4"/>
  <c r="N38" i="4"/>
  <c r="L38" i="4"/>
  <c r="I38" i="4"/>
  <c r="H38" i="4"/>
  <c r="G38" i="4"/>
  <c r="D38" i="4"/>
  <c r="C38" i="4"/>
  <c r="U37" i="4"/>
  <c r="T37" i="4"/>
  <c r="R37" i="4"/>
  <c r="Q37" i="4"/>
  <c r="O37" i="4"/>
  <c r="N37" i="4"/>
  <c r="L37" i="4"/>
  <c r="I37" i="4"/>
  <c r="H37" i="4"/>
  <c r="H43" i="4" s="1"/>
  <c r="H44" i="4" s="1"/>
  <c r="G37" i="4"/>
  <c r="D37" i="4"/>
  <c r="D43" i="4" s="1"/>
  <c r="D44" i="4" s="1"/>
  <c r="C37" i="4"/>
  <c r="C43" i="4" s="1"/>
  <c r="C44" i="4" s="1"/>
  <c r="B37" i="4"/>
  <c r="B43" i="4" s="1"/>
  <c r="B44" i="4" s="1"/>
  <c r="U36" i="4"/>
  <c r="T36" i="4"/>
  <c r="R36" i="4"/>
  <c r="Q36" i="4"/>
  <c r="O36" i="4"/>
  <c r="N36" i="4"/>
  <c r="L36" i="4"/>
  <c r="U35" i="4"/>
  <c r="T35" i="4"/>
  <c r="R35" i="4"/>
  <c r="Q35" i="4"/>
  <c r="O35" i="4"/>
  <c r="N35" i="4"/>
  <c r="L35" i="4"/>
  <c r="U34" i="4"/>
  <c r="T34" i="4"/>
  <c r="R34" i="4"/>
  <c r="Q34" i="4"/>
  <c r="O34" i="4"/>
  <c r="N34" i="4"/>
  <c r="L34" i="4"/>
  <c r="U33" i="4"/>
  <c r="T33" i="4"/>
  <c r="R33" i="4"/>
  <c r="Q33" i="4"/>
  <c r="O33" i="4"/>
  <c r="N33" i="4"/>
  <c r="L33" i="4"/>
  <c r="U32" i="4"/>
  <c r="T32" i="4"/>
  <c r="R32" i="4"/>
  <c r="Q32" i="4"/>
  <c r="O32" i="4"/>
  <c r="N32" i="4"/>
  <c r="L32" i="4"/>
  <c r="U31" i="4"/>
  <c r="T31" i="4"/>
  <c r="R31" i="4"/>
  <c r="Q31" i="4"/>
  <c r="O31" i="4"/>
  <c r="N31" i="4"/>
  <c r="L31" i="4"/>
  <c r="U30" i="4"/>
  <c r="T30" i="4"/>
  <c r="R30" i="4"/>
  <c r="Q30" i="4"/>
  <c r="O30" i="4"/>
  <c r="N30" i="4"/>
  <c r="L30" i="4"/>
  <c r="U29" i="4"/>
  <c r="T29" i="4"/>
  <c r="R29" i="4"/>
  <c r="Q29" i="4"/>
  <c r="O29" i="4"/>
  <c r="N29" i="4"/>
  <c r="L29" i="4"/>
  <c r="U28" i="4"/>
  <c r="T28" i="4"/>
  <c r="R28" i="4"/>
  <c r="Q28" i="4"/>
  <c r="O28" i="4"/>
  <c r="N28" i="4"/>
  <c r="L28" i="4"/>
  <c r="I28" i="4"/>
  <c r="H28" i="4"/>
  <c r="G28" i="4"/>
  <c r="D28" i="4"/>
  <c r="D29" i="4" s="1"/>
  <c r="D30" i="4" s="1"/>
  <c r="C28" i="4"/>
  <c r="B28" i="4"/>
  <c r="U27" i="4"/>
  <c r="T27" i="4"/>
  <c r="R27" i="4"/>
  <c r="Q27" i="4"/>
  <c r="O27" i="4"/>
  <c r="N27" i="4"/>
  <c r="L27" i="4"/>
  <c r="I27" i="4"/>
  <c r="H27" i="4"/>
  <c r="G27" i="4"/>
  <c r="D27" i="4"/>
  <c r="C27" i="4"/>
  <c r="B27" i="4"/>
  <c r="U26" i="4"/>
  <c r="T26" i="4"/>
  <c r="R26" i="4"/>
  <c r="Q26" i="4"/>
  <c r="O26" i="4"/>
  <c r="N26" i="4"/>
  <c r="L26" i="4"/>
  <c r="I26" i="4"/>
  <c r="H26" i="4"/>
  <c r="G26" i="4"/>
  <c r="D26" i="4"/>
  <c r="C26" i="4"/>
  <c r="B26" i="4"/>
  <c r="U25" i="4"/>
  <c r="T25" i="4"/>
  <c r="R25" i="4"/>
  <c r="Q25" i="4"/>
  <c r="O25" i="4"/>
  <c r="N25" i="4"/>
  <c r="L25" i="4"/>
  <c r="I25" i="4"/>
  <c r="H25" i="4"/>
  <c r="G25" i="4"/>
  <c r="D25" i="4"/>
  <c r="C25" i="4"/>
  <c r="B25" i="4"/>
  <c r="U24" i="4"/>
  <c r="T24" i="4"/>
  <c r="R24" i="4"/>
  <c r="Q24" i="4"/>
  <c r="O24" i="4"/>
  <c r="N24" i="4"/>
  <c r="L24" i="4"/>
  <c r="I24" i="4"/>
  <c r="H24" i="4"/>
  <c r="G24" i="4"/>
  <c r="D24" i="4"/>
  <c r="C24" i="4"/>
  <c r="U23" i="4"/>
  <c r="T23" i="4"/>
  <c r="R23" i="4"/>
  <c r="Q23" i="4"/>
  <c r="O23" i="4"/>
  <c r="N23" i="4"/>
  <c r="L23" i="4"/>
  <c r="I23" i="4"/>
  <c r="I29" i="4" s="1"/>
  <c r="I30" i="4" s="1"/>
  <c r="H23" i="4"/>
  <c r="H29" i="4" s="1"/>
  <c r="H30" i="4" s="1"/>
  <c r="G23" i="4"/>
  <c r="G29" i="4" s="1"/>
  <c r="G30" i="4" s="1"/>
  <c r="D23" i="4"/>
  <c r="C23" i="4"/>
  <c r="C29" i="4" s="1"/>
  <c r="C30" i="4" s="1"/>
  <c r="B23" i="4"/>
  <c r="B29" i="4" s="1"/>
  <c r="B30" i="4" s="1"/>
  <c r="U22" i="4"/>
  <c r="T22" i="4"/>
  <c r="R22" i="4"/>
  <c r="Q22" i="4"/>
  <c r="O22" i="4"/>
  <c r="N22" i="4"/>
  <c r="L22" i="4"/>
  <c r="U21" i="4"/>
  <c r="T21" i="4"/>
  <c r="R21" i="4"/>
  <c r="Q21" i="4"/>
  <c r="O21" i="4"/>
  <c r="N21" i="4"/>
  <c r="L21" i="4"/>
  <c r="U20" i="4"/>
  <c r="T20" i="4"/>
  <c r="R20" i="4"/>
  <c r="Q20" i="4"/>
  <c r="O20" i="4"/>
  <c r="N20" i="4"/>
  <c r="L20" i="4"/>
  <c r="B14" i="4"/>
  <c r="B15" i="4" s="1"/>
  <c r="I13" i="4"/>
  <c r="H13" i="4"/>
  <c r="G13" i="4"/>
  <c r="D13" i="4"/>
  <c r="C13" i="4"/>
  <c r="B13" i="4"/>
  <c r="I12" i="4"/>
  <c r="H12" i="4"/>
  <c r="G12" i="4"/>
  <c r="C12" i="4"/>
  <c r="I11" i="4"/>
  <c r="H11" i="4"/>
  <c r="D11" i="4"/>
  <c r="C11" i="4"/>
  <c r="I10" i="4"/>
  <c r="H10" i="4"/>
  <c r="G10" i="4"/>
  <c r="D10" i="4"/>
  <c r="C10" i="4"/>
  <c r="I9" i="4"/>
  <c r="H9" i="4"/>
  <c r="G9" i="4"/>
  <c r="D9" i="4"/>
  <c r="C9" i="4"/>
  <c r="I8" i="4"/>
  <c r="I14" i="4" s="1"/>
  <c r="I15" i="4" s="1"/>
  <c r="H8" i="4"/>
  <c r="H14" i="4" s="1"/>
  <c r="H15" i="4" s="1"/>
  <c r="G8" i="4"/>
  <c r="G14" i="4" s="1"/>
  <c r="G15" i="4" s="1"/>
  <c r="D8" i="4"/>
  <c r="D14" i="4" s="1"/>
  <c r="D15" i="4" s="1"/>
  <c r="C8" i="4"/>
  <c r="C14" i="4" l="1"/>
  <c r="C15" i="4" s="1"/>
  <c r="C55" i="4"/>
  <c r="C56" i="4" s="1"/>
  <c r="D55" i="3"/>
  <c r="C55" i="3"/>
  <c r="B55" i="3"/>
  <c r="D54" i="3"/>
  <c r="B51" i="3"/>
  <c r="D51" i="3" s="1"/>
  <c r="D50" i="3"/>
  <c r="C50" i="3"/>
  <c r="B50" i="3"/>
  <c r="I43" i="3"/>
  <c r="H43" i="3"/>
  <c r="G43" i="3"/>
  <c r="D43" i="3"/>
  <c r="C43" i="3"/>
  <c r="B43" i="3"/>
  <c r="I42" i="3"/>
  <c r="D41" i="3"/>
  <c r="U40" i="3"/>
  <c r="T40" i="3"/>
  <c r="R40" i="3"/>
  <c r="Q40" i="3"/>
  <c r="O40" i="3"/>
  <c r="N40" i="3"/>
  <c r="L40" i="3"/>
  <c r="U39" i="3"/>
  <c r="T39" i="3"/>
  <c r="R39" i="3"/>
  <c r="Q39" i="3"/>
  <c r="O39" i="3"/>
  <c r="N39" i="3"/>
  <c r="L39" i="3"/>
  <c r="B39" i="3"/>
  <c r="I39" i="3" s="1"/>
  <c r="U38" i="3"/>
  <c r="T38" i="3"/>
  <c r="R38" i="3"/>
  <c r="Q38" i="3"/>
  <c r="O38" i="3"/>
  <c r="N38" i="3"/>
  <c r="L38" i="3"/>
  <c r="I38" i="3"/>
  <c r="H38" i="3"/>
  <c r="G38" i="3"/>
  <c r="D38" i="3"/>
  <c r="C38" i="3"/>
  <c r="B38" i="3"/>
  <c r="U37" i="3"/>
  <c r="T37" i="3"/>
  <c r="R37" i="3"/>
  <c r="Q37" i="3"/>
  <c r="O37" i="3"/>
  <c r="N37" i="3"/>
  <c r="L37" i="3"/>
  <c r="U36" i="3"/>
  <c r="T36" i="3"/>
  <c r="R36" i="3"/>
  <c r="Q36" i="3"/>
  <c r="O36" i="3"/>
  <c r="N36" i="3"/>
  <c r="L36" i="3"/>
  <c r="U35" i="3"/>
  <c r="T35" i="3"/>
  <c r="R35" i="3"/>
  <c r="Q35" i="3"/>
  <c r="O35" i="3"/>
  <c r="N35" i="3"/>
  <c r="L35" i="3"/>
  <c r="U34" i="3"/>
  <c r="T34" i="3"/>
  <c r="R34" i="3"/>
  <c r="Q34" i="3"/>
  <c r="O34" i="3"/>
  <c r="N34" i="3"/>
  <c r="L34" i="3"/>
  <c r="U33" i="3"/>
  <c r="T33" i="3"/>
  <c r="R33" i="3"/>
  <c r="Q33" i="3"/>
  <c r="O33" i="3"/>
  <c r="N33" i="3"/>
  <c r="L33" i="3"/>
  <c r="U32" i="3"/>
  <c r="T32" i="3"/>
  <c r="R32" i="3"/>
  <c r="Q32" i="3"/>
  <c r="O32" i="3"/>
  <c r="N32" i="3"/>
  <c r="L32" i="3"/>
  <c r="U31" i="3"/>
  <c r="T31" i="3"/>
  <c r="R31" i="3"/>
  <c r="Q31" i="3"/>
  <c r="O31" i="3"/>
  <c r="N31" i="3"/>
  <c r="L31" i="3"/>
  <c r="U30" i="3"/>
  <c r="T30" i="3"/>
  <c r="R30" i="3"/>
  <c r="Q30" i="3"/>
  <c r="O30" i="3"/>
  <c r="N30" i="3"/>
  <c r="L30" i="3"/>
  <c r="U29" i="3"/>
  <c r="T29" i="3"/>
  <c r="R29" i="3"/>
  <c r="Q29" i="3"/>
  <c r="O29" i="3"/>
  <c r="N29" i="3"/>
  <c r="L29" i="3"/>
  <c r="U28" i="3"/>
  <c r="T28" i="3"/>
  <c r="R28" i="3"/>
  <c r="Q28" i="3"/>
  <c r="O28" i="3"/>
  <c r="N28" i="3"/>
  <c r="L28" i="3"/>
  <c r="I28" i="3"/>
  <c r="H28" i="3"/>
  <c r="G28" i="3"/>
  <c r="D28" i="3"/>
  <c r="C28" i="3"/>
  <c r="B28" i="3"/>
  <c r="U27" i="3"/>
  <c r="T27" i="3"/>
  <c r="R27" i="3"/>
  <c r="Q27" i="3"/>
  <c r="O27" i="3"/>
  <c r="N27" i="3"/>
  <c r="L27" i="3"/>
  <c r="D27" i="3"/>
  <c r="U26" i="3"/>
  <c r="T26" i="3"/>
  <c r="R26" i="3"/>
  <c r="Q26" i="3"/>
  <c r="O26" i="3"/>
  <c r="N26" i="3"/>
  <c r="L26" i="3"/>
  <c r="G26" i="3"/>
  <c r="B26" i="3"/>
  <c r="U25" i="3"/>
  <c r="T25" i="3"/>
  <c r="R25" i="3"/>
  <c r="Q25" i="3"/>
  <c r="O25" i="3"/>
  <c r="N25" i="3"/>
  <c r="L25" i="3"/>
  <c r="B25" i="3"/>
  <c r="U24" i="3"/>
  <c r="T24" i="3"/>
  <c r="R24" i="3"/>
  <c r="Q24" i="3"/>
  <c r="O24" i="3"/>
  <c r="N24" i="3"/>
  <c r="L24" i="3"/>
  <c r="B24" i="3"/>
  <c r="H24" i="3" s="1"/>
  <c r="U23" i="3"/>
  <c r="T23" i="3"/>
  <c r="R23" i="3"/>
  <c r="Q23" i="3"/>
  <c r="O23" i="3"/>
  <c r="N23" i="3"/>
  <c r="L23" i="3"/>
  <c r="I23" i="3"/>
  <c r="H23" i="3"/>
  <c r="G23" i="3"/>
  <c r="D23" i="3"/>
  <c r="C23" i="3"/>
  <c r="B23" i="3"/>
  <c r="U22" i="3"/>
  <c r="T22" i="3"/>
  <c r="R22" i="3"/>
  <c r="Q22" i="3"/>
  <c r="O22" i="3"/>
  <c r="N22" i="3"/>
  <c r="L22" i="3"/>
  <c r="U21" i="3"/>
  <c r="T21" i="3"/>
  <c r="R21" i="3"/>
  <c r="Q21" i="3"/>
  <c r="O21" i="3"/>
  <c r="N21" i="3"/>
  <c r="L21" i="3"/>
  <c r="I13" i="3"/>
  <c r="H13" i="3"/>
  <c r="G13" i="3"/>
  <c r="D13" i="3"/>
  <c r="C13" i="3"/>
  <c r="B13" i="3"/>
  <c r="I12" i="3"/>
  <c r="D12" i="3"/>
  <c r="I27" i="3" s="1"/>
  <c r="B12" i="3"/>
  <c r="C54" i="3" s="1"/>
  <c r="G11" i="3"/>
  <c r="I41" i="3" s="1"/>
  <c r="D11" i="3"/>
  <c r="C11" i="3"/>
  <c r="B11" i="3"/>
  <c r="C41" i="3" s="1"/>
  <c r="H10" i="3"/>
  <c r="B10" i="3"/>
  <c r="G40" i="3" s="1"/>
  <c r="B9" i="3"/>
  <c r="H9" i="3" s="1"/>
  <c r="I8" i="3"/>
  <c r="H8" i="3"/>
  <c r="G8" i="3"/>
  <c r="D8" i="3"/>
  <c r="C8" i="3"/>
  <c r="C24" i="3" l="1"/>
  <c r="I24" i="3"/>
  <c r="G9" i="3"/>
  <c r="C51" i="3"/>
  <c r="C56" i="3" s="1"/>
  <c r="C57" i="3" s="1"/>
  <c r="D24" i="3"/>
  <c r="D9" i="3"/>
  <c r="H39" i="3"/>
  <c r="H44" i="3" s="1"/>
  <c r="H45" i="3" s="1"/>
  <c r="I9" i="3"/>
  <c r="D56" i="3"/>
  <c r="D57" i="3" s="1"/>
  <c r="H12" i="3"/>
  <c r="B42" i="3"/>
  <c r="I25" i="3"/>
  <c r="C39" i="3"/>
  <c r="H40" i="3"/>
  <c r="C42" i="3"/>
  <c r="D10" i="3"/>
  <c r="H11" i="3"/>
  <c r="H14" i="3" s="1"/>
  <c r="H15" i="3" s="1"/>
  <c r="G24" i="3"/>
  <c r="C26" i="3"/>
  <c r="H27" i="3"/>
  <c r="D39" i="3"/>
  <c r="D44" i="3" s="1"/>
  <c r="D45" i="3" s="1"/>
  <c r="I40" i="3"/>
  <c r="I44" i="3" s="1"/>
  <c r="I45" i="3" s="1"/>
  <c r="B41" i="3"/>
  <c r="D42" i="3"/>
  <c r="B14" i="3"/>
  <c r="B15" i="3" s="1"/>
  <c r="C10" i="3"/>
  <c r="G27" i="3"/>
  <c r="C9" i="3"/>
  <c r="C14" i="3" s="1"/>
  <c r="C15" i="3" s="1"/>
  <c r="G10" i="3"/>
  <c r="I11" i="3"/>
  <c r="D26" i="3"/>
  <c r="G39" i="3"/>
  <c r="G44" i="3" s="1"/>
  <c r="G45" i="3" s="1"/>
  <c r="G42" i="3"/>
  <c r="C12" i="3"/>
  <c r="C25" i="3"/>
  <c r="H26" i="3"/>
  <c r="B40" i="3"/>
  <c r="G41" i="3"/>
  <c r="D25" i="3"/>
  <c r="I26" i="3"/>
  <c r="I29" i="3" s="1"/>
  <c r="I30" i="3" s="1"/>
  <c r="B27" i="3"/>
  <c r="B29" i="3" s="1"/>
  <c r="B30" i="3" s="1"/>
  <c r="C40" i="3"/>
  <c r="H41" i="3"/>
  <c r="B54" i="3"/>
  <c r="B56" i="3" s="1"/>
  <c r="B57" i="3" s="1"/>
  <c r="H42" i="3"/>
  <c r="I10" i="3"/>
  <c r="G12" i="3"/>
  <c r="G25" i="3"/>
  <c r="G29" i="3" s="1"/>
  <c r="G30" i="3" s="1"/>
  <c r="C27" i="3"/>
  <c r="C29" i="3" s="1"/>
  <c r="C30" i="3" s="1"/>
  <c r="D40" i="3"/>
  <c r="H25" i="3"/>
  <c r="H29" i="3" s="1"/>
  <c r="H30" i="3" s="1"/>
  <c r="I14" i="3" l="1"/>
  <c r="I15" i="3" s="1"/>
  <c r="D14" i="3"/>
  <c r="D15" i="3" s="1"/>
  <c r="G14" i="3"/>
  <c r="G15" i="3" s="1"/>
  <c r="D29" i="3"/>
  <c r="D30" i="3" s="1"/>
  <c r="C44" i="3"/>
  <c r="C45" i="3" s="1"/>
  <c r="B44" i="3"/>
  <c r="B45" i="3" s="1"/>
  <c r="D55" i="2" l="1"/>
  <c r="C55" i="2"/>
  <c r="B55" i="2"/>
  <c r="B51" i="2"/>
  <c r="D51" i="2" s="1"/>
  <c r="D50" i="2"/>
  <c r="C50" i="2"/>
  <c r="B50" i="2"/>
  <c r="I43" i="2"/>
  <c r="H43" i="2"/>
  <c r="G43" i="2"/>
  <c r="D43" i="2"/>
  <c r="C43" i="2"/>
  <c r="B43" i="2"/>
  <c r="D42" i="2"/>
  <c r="B41" i="2"/>
  <c r="U40" i="2"/>
  <c r="T40" i="2"/>
  <c r="R40" i="2"/>
  <c r="Q40" i="2"/>
  <c r="O40" i="2"/>
  <c r="N40" i="2"/>
  <c r="L40" i="2"/>
  <c r="I40" i="2"/>
  <c r="U39" i="2"/>
  <c r="T39" i="2"/>
  <c r="R39" i="2"/>
  <c r="Q39" i="2"/>
  <c r="O39" i="2"/>
  <c r="N39" i="2"/>
  <c r="L39" i="2"/>
  <c r="B39" i="2"/>
  <c r="C39" i="2" s="1"/>
  <c r="U38" i="2"/>
  <c r="T38" i="2"/>
  <c r="R38" i="2"/>
  <c r="Q38" i="2"/>
  <c r="O38" i="2"/>
  <c r="N38" i="2"/>
  <c r="L38" i="2"/>
  <c r="I38" i="2"/>
  <c r="H38" i="2"/>
  <c r="G38" i="2"/>
  <c r="D38" i="2"/>
  <c r="C38" i="2"/>
  <c r="B38" i="2"/>
  <c r="U37" i="2"/>
  <c r="T37" i="2"/>
  <c r="R37" i="2"/>
  <c r="Q37" i="2"/>
  <c r="O37" i="2"/>
  <c r="N37" i="2"/>
  <c r="L37" i="2"/>
  <c r="U36" i="2"/>
  <c r="T36" i="2"/>
  <c r="R36" i="2"/>
  <c r="Q36" i="2"/>
  <c r="O36" i="2"/>
  <c r="N36" i="2"/>
  <c r="L36" i="2"/>
  <c r="U35" i="2"/>
  <c r="T35" i="2"/>
  <c r="R35" i="2"/>
  <c r="Q35" i="2"/>
  <c r="O35" i="2"/>
  <c r="N35" i="2"/>
  <c r="L35" i="2"/>
  <c r="U34" i="2"/>
  <c r="T34" i="2"/>
  <c r="R34" i="2"/>
  <c r="Q34" i="2"/>
  <c r="O34" i="2"/>
  <c r="N34" i="2"/>
  <c r="L34" i="2"/>
  <c r="U33" i="2"/>
  <c r="T33" i="2"/>
  <c r="R33" i="2"/>
  <c r="Q33" i="2"/>
  <c r="O33" i="2"/>
  <c r="N33" i="2"/>
  <c r="L33" i="2"/>
  <c r="U32" i="2"/>
  <c r="T32" i="2"/>
  <c r="R32" i="2"/>
  <c r="Q32" i="2"/>
  <c r="O32" i="2"/>
  <c r="N32" i="2"/>
  <c r="L32" i="2"/>
  <c r="U31" i="2"/>
  <c r="T31" i="2"/>
  <c r="R31" i="2"/>
  <c r="Q31" i="2"/>
  <c r="O31" i="2"/>
  <c r="N31" i="2"/>
  <c r="L31" i="2"/>
  <c r="U30" i="2"/>
  <c r="T30" i="2"/>
  <c r="R30" i="2"/>
  <c r="Q30" i="2"/>
  <c r="O30" i="2"/>
  <c r="N30" i="2"/>
  <c r="L30" i="2"/>
  <c r="U29" i="2"/>
  <c r="T29" i="2"/>
  <c r="R29" i="2"/>
  <c r="Q29" i="2"/>
  <c r="O29" i="2"/>
  <c r="N29" i="2"/>
  <c r="L29" i="2"/>
  <c r="U28" i="2"/>
  <c r="T28" i="2"/>
  <c r="R28" i="2"/>
  <c r="Q28" i="2"/>
  <c r="O28" i="2"/>
  <c r="N28" i="2"/>
  <c r="L28" i="2"/>
  <c r="I28" i="2"/>
  <c r="H28" i="2"/>
  <c r="G28" i="2"/>
  <c r="D28" i="2"/>
  <c r="C28" i="2"/>
  <c r="B28" i="2"/>
  <c r="U27" i="2"/>
  <c r="T27" i="2"/>
  <c r="R27" i="2"/>
  <c r="Q27" i="2"/>
  <c r="O27" i="2"/>
  <c r="N27" i="2"/>
  <c r="L27" i="2"/>
  <c r="H27" i="2"/>
  <c r="U26" i="2"/>
  <c r="T26" i="2"/>
  <c r="R26" i="2"/>
  <c r="Q26" i="2"/>
  <c r="O26" i="2"/>
  <c r="N26" i="2"/>
  <c r="L26" i="2"/>
  <c r="C26" i="2"/>
  <c r="U25" i="2"/>
  <c r="T25" i="2"/>
  <c r="R25" i="2"/>
  <c r="Q25" i="2"/>
  <c r="O25" i="2"/>
  <c r="N25" i="2"/>
  <c r="L25" i="2"/>
  <c r="U24" i="2"/>
  <c r="T24" i="2"/>
  <c r="R24" i="2"/>
  <c r="Q24" i="2"/>
  <c r="O24" i="2"/>
  <c r="N24" i="2"/>
  <c r="L24" i="2"/>
  <c r="G24" i="2"/>
  <c r="C24" i="2"/>
  <c r="B24" i="2"/>
  <c r="D24" i="2" s="1"/>
  <c r="U23" i="2"/>
  <c r="T23" i="2"/>
  <c r="R23" i="2"/>
  <c r="Q23" i="2"/>
  <c r="O23" i="2"/>
  <c r="N23" i="2"/>
  <c r="L23" i="2"/>
  <c r="I23" i="2"/>
  <c r="H23" i="2"/>
  <c r="G23" i="2"/>
  <c r="D23" i="2"/>
  <c r="C23" i="2"/>
  <c r="B23" i="2"/>
  <c r="U22" i="2"/>
  <c r="T22" i="2"/>
  <c r="R22" i="2"/>
  <c r="Q22" i="2"/>
  <c r="O22" i="2"/>
  <c r="N22" i="2"/>
  <c r="L22" i="2"/>
  <c r="U21" i="2"/>
  <c r="T21" i="2"/>
  <c r="R21" i="2"/>
  <c r="Q21" i="2"/>
  <c r="O21" i="2"/>
  <c r="N21" i="2"/>
  <c r="L21" i="2"/>
  <c r="I13" i="2"/>
  <c r="H13" i="2"/>
  <c r="G13" i="2"/>
  <c r="D13" i="2"/>
  <c r="C13" i="2"/>
  <c r="B13" i="2"/>
  <c r="H12" i="2"/>
  <c r="D12" i="2"/>
  <c r="I12" i="2" s="1"/>
  <c r="B12" i="2"/>
  <c r="C42" i="2" s="1"/>
  <c r="I11" i="2"/>
  <c r="H11" i="2"/>
  <c r="G11" i="2"/>
  <c r="I41" i="2" s="1"/>
  <c r="D11" i="2"/>
  <c r="C11" i="2"/>
  <c r="B11" i="2"/>
  <c r="B26" i="2" s="1"/>
  <c r="D10" i="2"/>
  <c r="B10" i="2"/>
  <c r="H40" i="2" s="1"/>
  <c r="B9" i="2"/>
  <c r="B14" i="2" s="1"/>
  <c r="B15" i="2" s="1"/>
  <c r="I8" i="2"/>
  <c r="H8" i="2"/>
  <c r="G8" i="2"/>
  <c r="D8" i="2"/>
  <c r="C8" i="2"/>
  <c r="D39" i="2" l="1"/>
  <c r="B56" i="2"/>
  <c r="B57" i="2" s="1"/>
  <c r="C9" i="2"/>
  <c r="G10" i="2"/>
  <c r="H24" i="2"/>
  <c r="H29" i="2" s="1"/>
  <c r="H30" i="2" s="1"/>
  <c r="D26" i="2"/>
  <c r="I27" i="2"/>
  <c r="G39" i="2"/>
  <c r="G44" i="2" s="1"/>
  <c r="G45" i="2" s="1"/>
  <c r="C41" i="2"/>
  <c r="G42" i="2"/>
  <c r="D9" i="2"/>
  <c r="D14" i="2" s="1"/>
  <c r="D15" i="2" s="1"/>
  <c r="H10" i="2"/>
  <c r="I24" i="2"/>
  <c r="I29" i="2" s="1"/>
  <c r="I30" i="2" s="1"/>
  <c r="B25" i="2"/>
  <c r="B29" i="2" s="1"/>
  <c r="B30" i="2" s="1"/>
  <c r="G26" i="2"/>
  <c r="H39" i="2"/>
  <c r="H44" i="2" s="1"/>
  <c r="H45" i="2" s="1"/>
  <c r="D41" i="2"/>
  <c r="H42" i="2"/>
  <c r="C51" i="2"/>
  <c r="I10" i="2"/>
  <c r="C25" i="2"/>
  <c r="C29" i="2" s="1"/>
  <c r="C30" i="2" s="1"/>
  <c r="H26" i="2"/>
  <c r="I39" i="2"/>
  <c r="I44" i="2" s="1"/>
  <c r="I45" i="2" s="1"/>
  <c r="B40" i="2"/>
  <c r="B44" i="2" s="1"/>
  <c r="B45" i="2" s="1"/>
  <c r="G41" i="2"/>
  <c r="I42" i="2"/>
  <c r="G9" i="2"/>
  <c r="G14" i="2" s="1"/>
  <c r="G15" i="2" s="1"/>
  <c r="C12" i="2"/>
  <c r="H9" i="2"/>
  <c r="H14" i="2" s="1"/>
  <c r="H15" i="2" s="1"/>
  <c r="D25" i="2"/>
  <c r="D29" i="2" s="1"/>
  <c r="D30" i="2" s="1"/>
  <c r="I26" i="2"/>
  <c r="B27" i="2"/>
  <c r="C40" i="2"/>
  <c r="C44" i="2" s="1"/>
  <c r="C45" i="2" s="1"/>
  <c r="H41" i="2"/>
  <c r="B54" i="2"/>
  <c r="I9" i="2"/>
  <c r="I14" i="2" s="1"/>
  <c r="I15" i="2" s="1"/>
  <c r="G12" i="2"/>
  <c r="G25" i="2"/>
  <c r="C27" i="2"/>
  <c r="D40" i="2"/>
  <c r="D44" i="2" s="1"/>
  <c r="D45" i="2" s="1"/>
  <c r="C54" i="2"/>
  <c r="H25" i="2"/>
  <c r="D27" i="2"/>
  <c r="G40" i="2"/>
  <c r="B42" i="2"/>
  <c r="D54" i="2"/>
  <c r="D56" i="2" s="1"/>
  <c r="D57" i="2" s="1"/>
  <c r="C10" i="2"/>
  <c r="I25" i="2"/>
  <c r="G27" i="2"/>
  <c r="G29" i="2" s="1"/>
  <c r="G30" i="2" s="1"/>
  <c r="C14" i="2" l="1"/>
  <c r="C15" i="2" s="1"/>
  <c r="C56" i="2"/>
  <c r="C57" i="2" s="1"/>
</calcChain>
</file>

<file path=xl/sharedStrings.xml><?xml version="1.0" encoding="utf-8"?>
<sst xmlns="http://schemas.openxmlformats.org/spreadsheetml/2006/main" count="534" uniqueCount="57">
  <si>
    <t>2022-2023 Cost of Attendance</t>
  </si>
  <si>
    <t>Full-Time 12 + Hours (avg 15 credits)</t>
  </si>
  <si>
    <t xml:space="preserve"> </t>
  </si>
  <si>
    <t>Independent/Dependent with Parents</t>
  </si>
  <si>
    <t>Independent/Dependent Off Campus</t>
  </si>
  <si>
    <t>Independent/Dependent On Campus</t>
  </si>
  <si>
    <t>BuCo</t>
  </si>
  <si>
    <t>InState</t>
  </si>
  <si>
    <t>OutState</t>
  </si>
  <si>
    <t>Books/Supplies</t>
  </si>
  <si>
    <t>Technology Access Charge</t>
  </si>
  <si>
    <t>Fees</t>
  </si>
  <si>
    <t>Credit Hrs Enrolled per Term</t>
  </si>
  <si>
    <t>Charge per Term</t>
  </si>
  <si>
    <t>Personal</t>
  </si>
  <si>
    <t>3 credits hours or less</t>
  </si>
  <si>
    <t>Room/Board</t>
  </si>
  <si>
    <t>3.5 to 6 credit hours</t>
  </si>
  <si>
    <t>Transportation</t>
  </si>
  <si>
    <t>6.5 to 11.5 credit hours</t>
  </si>
  <si>
    <t>Tuition</t>
  </si>
  <si>
    <t>12 credit hours or more</t>
  </si>
  <si>
    <t>Semester Sub-Total</t>
  </si>
  <si>
    <t>Personal - Room &amp; Board - Transporation by Weeks</t>
  </si>
  <si>
    <t>Three-Quarter Time 9 to &lt;12 Hours (avg 11 credits)</t>
  </si>
  <si>
    <t>PERSONAL IN/OUT</t>
  </si>
  <si>
    <t>RMBD ON</t>
  </si>
  <si>
    <t>RMBD OFF</t>
  </si>
  <si>
    <t>TRAN IN</t>
  </si>
  <si>
    <t>TRAN OUT</t>
  </si>
  <si>
    <t>BAH ON</t>
  </si>
  <si>
    <t>BAH OFF</t>
  </si>
  <si>
    <t># Weeks  1</t>
  </si>
  <si>
    <t>Half-Time 6 to &lt;9 Hours (avg 8 credits)</t>
  </si>
  <si>
    <t>Less Than Half-Time &lt;6 (avg 5 credits)</t>
  </si>
  <si>
    <t>2021-2022 Cost of Attendance</t>
  </si>
  <si>
    <t>2020-2021 Cost of Attendance</t>
  </si>
  <si>
    <t>2019-2020 Cost of Attendance</t>
  </si>
  <si>
    <t>2023-2024 Cost of Attendance</t>
  </si>
  <si>
    <t>Housing/Food</t>
  </si>
  <si>
    <t>Personal - Housing &amp; Food - Transporation by Weeks</t>
  </si>
  <si>
    <t>HOFO ON</t>
  </si>
  <si>
    <t>HOFO OFF</t>
  </si>
  <si>
    <t>EDCF BOOKS</t>
  </si>
  <si>
    <t>FT</t>
  </si>
  <si>
    <t>600 SEM</t>
  </si>
  <si>
    <t>3QT</t>
  </si>
  <si>
    <t>450 SEM</t>
  </si>
  <si>
    <t>HT</t>
  </si>
  <si>
    <t>300 SEM</t>
  </si>
  <si>
    <t>LHT</t>
  </si>
  <si>
    <t>150 SEM</t>
  </si>
  <si>
    <t>Fiscal Year</t>
  </si>
  <si>
    <t>InDistrict Tuition &amp; Fees Per Credit Hour</t>
  </si>
  <si>
    <t>InState/OutDistrict Tuition &amp; Fees Per Credit Hour</t>
  </si>
  <si>
    <t>OutOfState Tuition &amp; Fees Per Credit Hour</t>
  </si>
  <si>
    <t>International Tuition &amp; Fees Per Credit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</si>
</sst>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theme="0" tint="-0.14996795556505021"/>
      </bottom>
      <diagonal/>
    </border>
    <border>
      <left/>
      <right style="thick">
        <color auto="1"/>
      </right>
      <top/>
      <bottom style="thick">
        <color theme="0" tint="-0.14996795556505021"/>
      </bottom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thick">
        <color auto="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ck">
        <color auto="1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auto="1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/>
      <diagonal/>
    </border>
    <border>
      <left/>
      <right style="thick">
        <color auto="1"/>
      </right>
      <top style="thick">
        <color theme="0" tint="-4.9989318521683403E-2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1" fontId="0" fillId="0" borderId="9" xfId="0" applyNumberFormat="1" applyBorder="1" applyProtection="1">
      <protection locked="0"/>
    </xf>
    <xf numFmtId="41" fontId="0" fillId="0" borderId="9" xfId="0" applyNumberFormat="1" applyBorder="1"/>
    <xf numFmtId="41" fontId="0" fillId="0" borderId="10" xfId="0" applyNumberFormat="1" applyBorder="1"/>
    <xf numFmtId="0" fontId="0" fillId="0" borderId="11" xfId="0" applyBorder="1"/>
    <xf numFmtId="0" fontId="1" fillId="0" borderId="13" xfId="0" applyFont="1" applyBorder="1"/>
    <xf numFmtId="0" fontId="0" fillId="0" borderId="13" xfId="0" applyBorder="1" applyAlignment="1"/>
    <xf numFmtId="0" fontId="0" fillId="0" borderId="13" xfId="0" applyBorder="1"/>
    <xf numFmtId="0" fontId="1" fillId="0" borderId="0" xfId="0" applyFont="1" applyBorder="1" applyAlignment="1">
      <alignment horizontal="right"/>
    </xf>
    <xf numFmtId="0" fontId="0" fillId="0" borderId="15" xfId="0" applyBorder="1"/>
    <xf numFmtId="41" fontId="0" fillId="0" borderId="10" xfId="0" applyNumberFormat="1" applyBorder="1" applyProtection="1">
      <protection locked="0"/>
    </xf>
    <xf numFmtId="41" fontId="0" fillId="0" borderId="9" xfId="0" applyNumberFormat="1" applyBorder="1" applyProtection="1"/>
    <xf numFmtId="0" fontId="1" fillId="2" borderId="8" xfId="0" applyFont="1" applyFill="1" applyBorder="1" applyAlignment="1">
      <alignment horizontal="right"/>
    </xf>
    <xf numFmtId="41" fontId="0" fillId="2" borderId="9" xfId="0" applyNumberFormat="1" applyFill="1" applyBorder="1" applyProtection="1"/>
    <xf numFmtId="41" fontId="0" fillId="2" borderId="9" xfId="0" applyNumberFormat="1" applyFill="1" applyBorder="1"/>
    <xf numFmtId="41" fontId="0" fillId="2" borderId="10" xfId="0" applyNumberFormat="1" applyFill="1" applyBorder="1"/>
    <xf numFmtId="0" fontId="1" fillId="2" borderId="8" xfId="0" applyFont="1" applyFill="1" applyBorder="1" applyAlignment="1">
      <alignment horizontal="left"/>
    </xf>
    <xf numFmtId="0" fontId="0" fillId="0" borderId="17" xfId="0" applyBorder="1"/>
    <xf numFmtId="0" fontId="0" fillId="0" borderId="18" xfId="0" applyBorder="1"/>
    <xf numFmtId="6" fontId="0" fillId="0" borderId="18" xfId="0" applyNumberFormat="1" applyBorder="1"/>
    <xf numFmtId="0" fontId="0" fillId="0" borderId="19" xfId="0" applyBorder="1"/>
    <xf numFmtId="0" fontId="0" fillId="0" borderId="20" xfId="0" applyBorder="1"/>
    <xf numFmtId="41" fontId="0" fillId="0" borderId="21" xfId="0" applyNumberFormat="1" applyBorder="1" applyProtection="1"/>
    <xf numFmtId="41" fontId="0" fillId="0" borderId="21" xfId="0" applyNumberFormat="1" applyBorder="1"/>
    <xf numFmtId="41" fontId="0" fillId="0" borderId="22" xfId="0" applyNumberFormat="1" applyBorder="1"/>
    <xf numFmtId="41" fontId="0" fillId="0" borderId="0" xfId="0" applyNumberFormat="1"/>
    <xf numFmtId="43" fontId="0" fillId="0" borderId="0" xfId="0" applyNumberFormat="1"/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12" xfId="0" applyBorder="1"/>
    <xf numFmtId="0" fontId="1" fillId="0" borderId="0" xfId="0" applyFont="1"/>
    <xf numFmtId="0" fontId="0" fillId="0" borderId="0" xfId="0" applyAlignment="1"/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4" xfId="0" applyFill="1" applyBorder="1"/>
    <xf numFmtId="0" fontId="0" fillId="0" borderId="25" xfId="0" applyFill="1" applyBorder="1"/>
    <xf numFmtId="0" fontId="0" fillId="0" borderId="23" xfId="0" applyBorder="1"/>
    <xf numFmtId="0" fontId="0" fillId="0" borderId="25" xfId="0" applyBorder="1"/>
    <xf numFmtId="0" fontId="0" fillId="0" borderId="2" xfId="0" applyBorder="1" applyAlignment="1">
      <alignment horizontal="right"/>
    </xf>
    <xf numFmtId="41" fontId="0" fillId="0" borderId="26" xfId="0" applyNumberFormat="1" applyBorder="1"/>
    <xf numFmtId="0" fontId="0" fillId="3" borderId="27" xfId="0" applyFill="1" applyBorder="1" applyAlignment="1">
      <alignment horizontal="right" wrapText="1"/>
    </xf>
    <xf numFmtId="41" fontId="0" fillId="0" borderId="28" xfId="0" applyNumberFormat="1" applyBorder="1"/>
    <xf numFmtId="41" fontId="0" fillId="0" borderId="27" xfId="0" applyNumberFormat="1" applyBorder="1"/>
    <xf numFmtId="41" fontId="0" fillId="4" borderId="9" xfId="0" applyNumberFormat="1" applyFill="1" applyBorder="1"/>
    <xf numFmtId="41" fontId="0" fillId="4" borderId="28" xfId="0" applyNumberFormat="1" applyFill="1" applyBorder="1"/>
    <xf numFmtId="41" fontId="0" fillId="2" borderId="0" xfId="0" applyNumberFormat="1" applyFill="1" applyBorder="1"/>
    <xf numFmtId="41" fontId="0" fillId="2" borderId="29" xfId="0" applyNumberFormat="1" applyFill="1" applyBorder="1"/>
    <xf numFmtId="41" fontId="0" fillId="0" borderId="30" xfId="0" applyNumberFormat="1" applyBorder="1"/>
    <xf numFmtId="41" fontId="0" fillId="3" borderId="27" xfId="0" applyNumberFormat="1" applyFill="1" applyBorder="1"/>
    <xf numFmtId="0" fontId="0" fillId="0" borderId="31" xfId="0" applyBorder="1"/>
    <xf numFmtId="41" fontId="0" fillId="0" borderId="1" xfId="0" applyNumberFormat="1" applyBorder="1"/>
    <xf numFmtId="41" fontId="0" fillId="0" borderId="32" xfId="0" applyNumberFormat="1" applyBorder="1"/>
    <xf numFmtId="0" fontId="0" fillId="0" borderId="33" xfId="0" applyBorder="1"/>
    <xf numFmtId="41" fontId="0" fillId="0" borderId="0" xfId="0" applyNumberFormat="1" applyBorder="1"/>
    <xf numFmtId="0" fontId="1" fillId="0" borderId="23" xfId="0" applyFont="1" applyBorder="1"/>
    <xf numFmtId="0" fontId="1" fillId="0" borderId="24" xfId="0" applyFont="1" applyBorder="1"/>
    <xf numFmtId="0" fontId="5" fillId="0" borderId="24" xfId="0" applyFont="1" applyBorder="1"/>
    <xf numFmtId="0" fontId="1" fillId="0" borderId="25" xfId="0" applyFont="1" applyBorder="1"/>
    <xf numFmtId="0" fontId="0" fillId="0" borderId="24" xfId="0" applyBorder="1" applyAlignment="1">
      <alignment horizontal="right"/>
    </xf>
    <xf numFmtId="0" fontId="0" fillId="0" borderId="0" xfId="0" applyAlignment="1">
      <alignment horizontal="right"/>
    </xf>
    <xf numFmtId="41" fontId="0" fillId="0" borderId="34" xfId="0" applyNumberFormat="1" applyBorder="1"/>
    <xf numFmtId="41" fontId="0" fillId="2" borderId="34" xfId="0" applyNumberFormat="1" applyFill="1" applyBorder="1"/>
    <xf numFmtId="41" fontId="0" fillId="2" borderId="28" xfId="0" applyNumberFormat="1" applyFill="1" applyBorder="1"/>
    <xf numFmtId="41" fontId="0" fillId="0" borderId="35" xfId="0" applyNumberFormat="1" applyBorder="1"/>
    <xf numFmtId="41" fontId="0" fillId="0" borderId="36" xfId="0" applyNumberFormat="1" applyBorder="1"/>
    <xf numFmtId="0" fontId="1" fillId="0" borderId="0" xfId="0" applyFont="1" applyAlignment="1">
      <alignment horizontal="center"/>
    </xf>
    <xf numFmtId="0" fontId="0" fillId="3" borderId="37" xfId="0" applyFill="1" applyBorder="1" applyAlignment="1">
      <alignment horizontal="right" wrapText="1"/>
    </xf>
    <xf numFmtId="41" fontId="0" fillId="0" borderId="37" xfId="0" applyNumberFormat="1" applyBorder="1"/>
    <xf numFmtId="37" fontId="0" fillId="0" borderId="9" xfId="0" applyNumberFormat="1" applyBorder="1"/>
    <xf numFmtId="37" fontId="0" fillId="0" borderId="28" xfId="0" applyNumberFormat="1" applyBorder="1"/>
    <xf numFmtId="37" fontId="0" fillId="0" borderId="37" xfId="0" applyNumberFormat="1" applyBorder="1"/>
    <xf numFmtId="41" fontId="0" fillId="3" borderId="37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 wrapText="1"/>
    </xf>
    <xf numFmtId="41" fontId="0" fillId="0" borderId="34" xfId="0" applyNumberFormat="1" applyBorder="1" applyProtection="1">
      <protection locked="0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37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0" fillId="0" borderId="0" xfId="0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ohammad\Research%20&amp;%20Analysis\Research%20Projects\State-KBOR\KSPSD%20-%20CaTERS\Data\2020\1920%20CO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ohammad\Research%20&amp;%20Analysis\Research%20Projects\State-KBOR\KSPSD%20-%20CaTERS\Data\2021\2021%20CO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ohammad\Research%20&amp;%20Analysis\Research%20Projects\State-KBOR\KSPSD%20-%20CaTERS\Data\2022\2122%20CO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mohammad\Research%20&amp;%20Analysis\Research%20Projects\State-KBOR\KSPSD%20-%20CaTERS\Data\2023\Background%20Info\COA%202022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ohammad\AppData\Local\Microsoft\Windows\INetCache\Content.Outlook\53Y31D36\2324%20C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20 Budget"/>
      <sheetName val="Tuition"/>
    </sheetNames>
    <sheetDataSet>
      <sheetData sheetId="0"/>
      <sheetData sheetId="1">
        <row r="2">
          <cell r="A2">
            <v>70.25</v>
          </cell>
          <cell r="B2">
            <v>87.25</v>
          </cell>
          <cell r="C2">
            <v>146.25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Budget"/>
      <sheetName val="Tuition"/>
    </sheetNames>
    <sheetDataSet>
      <sheetData sheetId="0"/>
      <sheetData sheetId="1">
        <row r="2">
          <cell r="A2">
            <v>71.75</v>
          </cell>
          <cell r="B2">
            <v>89.25</v>
          </cell>
          <cell r="C2">
            <v>148.25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22 Budget"/>
      <sheetName val="Tuition"/>
    </sheetNames>
    <sheetDataSet>
      <sheetData sheetId="0"/>
      <sheetData sheetId="1">
        <row r="2">
          <cell r="A2">
            <v>76.150000000000006</v>
          </cell>
          <cell r="B2">
            <v>96.65</v>
          </cell>
          <cell r="C2">
            <v>156.65</v>
          </cell>
        </row>
        <row r="9">
          <cell r="A9">
            <v>44.74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23 Budget"/>
      <sheetName val="Tuition"/>
    </sheetNames>
    <sheetDataSet>
      <sheetData sheetId="0"/>
      <sheetData sheetId="1">
        <row r="2">
          <cell r="A2">
            <v>76.45</v>
          </cell>
          <cell r="B2">
            <v>96.95</v>
          </cell>
          <cell r="C2">
            <v>156.94999999999999</v>
          </cell>
        </row>
        <row r="9">
          <cell r="A9">
            <v>33.549999999999997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24 Budget"/>
      <sheetName val="Tuition"/>
    </sheetNames>
    <sheetDataSet>
      <sheetData sheetId="0"/>
      <sheetData sheetId="1">
        <row r="2">
          <cell r="A2">
            <v>73</v>
          </cell>
          <cell r="B2">
            <v>103</v>
          </cell>
          <cell r="C2">
            <v>163</v>
          </cell>
        </row>
        <row r="9">
          <cell r="A9">
            <v>33.549999999999997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E451-9EA4-47D6-99A9-1BEFCAD29FE3}">
  <dimension ref="A1:V68"/>
  <sheetViews>
    <sheetView zoomScaleNormal="100" zoomScaleSheetLayoutView="80" workbookViewId="0">
      <selection activeCell="A18" sqref="A18:I18"/>
    </sheetView>
  </sheetViews>
  <sheetFormatPr defaultRowHeight="15" x14ac:dyDescent="0.25"/>
  <cols>
    <col min="1" max="1" width="17.7109375" bestFit="1" customWidth="1"/>
    <col min="5" max="5" width="5.42578125" customWidth="1"/>
    <col min="6" max="6" width="18.140625" customWidth="1"/>
    <col min="7" max="7" width="13.42578125" customWidth="1"/>
    <col min="8" max="8" width="10.5703125" customWidth="1"/>
    <col min="9" max="9" width="11" customWidth="1"/>
    <col min="10" max="10" width="5" customWidth="1"/>
    <col min="11" max="11" width="10.42578125" customWidth="1"/>
    <col min="13" max="13" width="3.7109375" customWidth="1"/>
    <col min="14" max="14" width="9.42578125" customWidth="1"/>
    <col min="15" max="15" width="11.140625" customWidth="1"/>
    <col min="16" max="16" width="3.140625" customWidth="1"/>
    <col min="17" max="17" width="8.28515625" bestFit="1" customWidth="1"/>
    <col min="18" max="18" width="10.140625" bestFit="1" customWidth="1"/>
    <col min="19" max="19" width="2.42578125" customWidth="1"/>
    <col min="22" max="22" width="2.140625" customWidth="1"/>
  </cols>
  <sheetData>
    <row r="1" spans="1:22" ht="26.25" x14ac:dyDescent="0.4">
      <c r="A1" s="103" t="s">
        <v>37</v>
      </c>
      <c r="B1" s="104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" customHeight="1" x14ac:dyDescent="0.25"/>
    <row r="3" spans="1:22" x14ac:dyDescent="0.25">
      <c r="A3" s="100" t="s">
        <v>1</v>
      </c>
      <c r="B3" s="106"/>
      <c r="C3" s="106"/>
      <c r="D3" s="106"/>
      <c r="E3" s="106"/>
      <c r="F3" s="106"/>
      <c r="G3" s="106"/>
      <c r="H3" s="106"/>
      <c r="I3" s="106"/>
      <c r="J3" s="1"/>
    </row>
    <row r="4" spans="1:22" x14ac:dyDescent="0.25">
      <c r="A4" s="1" t="s">
        <v>3</v>
      </c>
      <c r="B4" s="2"/>
      <c r="C4" s="2"/>
      <c r="D4" s="2"/>
      <c r="E4" s="2"/>
      <c r="F4" s="3" t="s">
        <v>4</v>
      </c>
      <c r="G4" s="4"/>
      <c r="H4" s="4"/>
      <c r="I4" s="4"/>
      <c r="J4" s="2"/>
    </row>
    <row r="5" spans="1:22" x14ac:dyDescent="0.25">
      <c r="A5" s="1" t="s">
        <v>5</v>
      </c>
      <c r="B5" s="2"/>
      <c r="C5" s="2"/>
      <c r="D5" s="2"/>
      <c r="E5" s="2"/>
      <c r="F5" s="5"/>
      <c r="G5" s="5"/>
      <c r="H5" s="5"/>
      <c r="I5" s="3"/>
      <c r="J5" s="2"/>
    </row>
    <row r="6" spans="1:22" ht="12" customHeight="1" x14ac:dyDescent="0.25">
      <c r="A6" s="1"/>
      <c r="B6" s="2"/>
      <c r="C6" s="2"/>
      <c r="D6" s="2"/>
      <c r="E6" s="2"/>
      <c r="F6" s="6"/>
      <c r="G6" s="6"/>
      <c r="H6" s="6"/>
      <c r="I6" s="6"/>
      <c r="J6" s="2"/>
    </row>
    <row r="7" spans="1:22" ht="15" customHeight="1" x14ac:dyDescent="0.25">
      <c r="A7" s="7"/>
      <c r="B7" s="8" t="s">
        <v>6</v>
      </c>
      <c r="C7" s="8" t="s">
        <v>7</v>
      </c>
      <c r="D7" s="9" t="s">
        <v>8</v>
      </c>
      <c r="F7" s="7"/>
      <c r="G7" s="8" t="s">
        <v>6</v>
      </c>
      <c r="H7" s="8" t="s">
        <v>7</v>
      </c>
      <c r="I7" s="9" t="s">
        <v>8</v>
      </c>
    </row>
    <row r="8" spans="1:22" x14ac:dyDescent="0.25">
      <c r="A8" s="13" t="s">
        <v>9</v>
      </c>
      <c r="B8" s="14">
        <v>1000</v>
      </c>
      <c r="C8" s="15">
        <f>$B$8</f>
        <v>1000</v>
      </c>
      <c r="D8" s="16">
        <f t="shared" ref="D8" si="0">$B$8</f>
        <v>1000</v>
      </c>
      <c r="F8" s="13" t="s">
        <v>9</v>
      </c>
      <c r="G8" s="15">
        <f>$B$8</f>
        <v>1000</v>
      </c>
      <c r="H8" s="15">
        <f t="shared" ref="H8:I8" si="1">$B$8</f>
        <v>1000</v>
      </c>
      <c r="I8" s="16">
        <f t="shared" si="1"/>
        <v>1000</v>
      </c>
    </row>
    <row r="9" spans="1:22" x14ac:dyDescent="0.25">
      <c r="A9" s="13" t="s">
        <v>11</v>
      </c>
      <c r="B9" s="14">
        <v>640</v>
      </c>
      <c r="C9" s="15">
        <f>$B$9</f>
        <v>640</v>
      </c>
      <c r="D9" s="16">
        <f>$B$9</f>
        <v>640</v>
      </c>
      <c r="F9" s="13" t="s">
        <v>11</v>
      </c>
      <c r="G9" s="15">
        <f>$B$9</f>
        <v>640</v>
      </c>
      <c r="H9" s="15">
        <f t="shared" ref="H9:I9" si="2">$B$9</f>
        <v>640</v>
      </c>
      <c r="I9" s="16">
        <f t="shared" si="2"/>
        <v>640</v>
      </c>
    </row>
    <row r="10" spans="1:22" x14ac:dyDescent="0.25">
      <c r="A10" s="13" t="s">
        <v>14</v>
      </c>
      <c r="B10" s="14">
        <v>1184</v>
      </c>
      <c r="C10" s="15">
        <f>$B$10</f>
        <v>1184</v>
      </c>
      <c r="D10" s="16">
        <f>$B$10</f>
        <v>1184</v>
      </c>
      <c r="F10" s="13" t="s">
        <v>14</v>
      </c>
      <c r="G10" s="15">
        <f>$B$10</f>
        <v>1184</v>
      </c>
      <c r="H10" s="15">
        <f>$B$10</f>
        <v>1184</v>
      </c>
      <c r="I10" s="16">
        <f>$B$10</f>
        <v>1184</v>
      </c>
    </row>
    <row r="11" spans="1:22" x14ac:dyDescent="0.25">
      <c r="A11" s="13" t="s">
        <v>16</v>
      </c>
      <c r="B11" s="14">
        <v>3296</v>
      </c>
      <c r="C11" s="15">
        <f>$B$11</f>
        <v>3296</v>
      </c>
      <c r="D11" s="16">
        <f>$B$11</f>
        <v>3296</v>
      </c>
      <c r="F11" s="13" t="s">
        <v>16</v>
      </c>
      <c r="G11" s="14">
        <v>5888</v>
      </c>
      <c r="H11" s="15">
        <f>$G$11</f>
        <v>5888</v>
      </c>
      <c r="I11" s="16">
        <f>$G$11</f>
        <v>5888</v>
      </c>
    </row>
    <row r="12" spans="1:22" x14ac:dyDescent="0.25">
      <c r="A12" s="13" t="s">
        <v>18</v>
      </c>
      <c r="B12" s="14">
        <v>1296</v>
      </c>
      <c r="C12" s="15">
        <f>$B$12</f>
        <v>1296</v>
      </c>
      <c r="D12" s="23">
        <v>1504</v>
      </c>
      <c r="F12" s="13" t="s">
        <v>18</v>
      </c>
      <c r="G12" s="15">
        <f>$B$12</f>
        <v>1296</v>
      </c>
      <c r="H12" s="15">
        <f>$B$12</f>
        <v>1296</v>
      </c>
      <c r="I12" s="16">
        <f>$D$12</f>
        <v>1504</v>
      </c>
      <c r="N12" t="s">
        <v>2</v>
      </c>
    </row>
    <row r="13" spans="1:22" x14ac:dyDescent="0.25">
      <c r="A13" s="13" t="s">
        <v>20</v>
      </c>
      <c r="B13" s="24">
        <f>[1]Tuition!$A$2*15</f>
        <v>1053.75</v>
      </c>
      <c r="C13" s="15">
        <f>[1]Tuition!$B$2*15</f>
        <v>1308.75</v>
      </c>
      <c r="D13" s="16">
        <f>[1]Tuition!$C$2*15</f>
        <v>2193.75</v>
      </c>
      <c r="F13" s="13" t="s">
        <v>20</v>
      </c>
      <c r="G13" s="15">
        <f>[1]Tuition!A2*15</f>
        <v>1053.75</v>
      </c>
      <c r="H13" s="15">
        <f>[1]Tuition!B2*15</f>
        <v>1308.75</v>
      </c>
      <c r="I13" s="16">
        <f>[1]Tuition!C2*15</f>
        <v>2193.75</v>
      </c>
    </row>
    <row r="14" spans="1:22" ht="15.75" thickBot="1" x14ac:dyDescent="0.3">
      <c r="A14" s="25" t="s">
        <v>22</v>
      </c>
      <c r="B14" s="26">
        <f>SUM(B8:B13)</f>
        <v>8469.75</v>
      </c>
      <c r="C14" s="27">
        <f t="shared" ref="C14:D14" si="3">SUM(C8:C13)</f>
        <v>8724.75</v>
      </c>
      <c r="D14" s="28">
        <f t="shared" si="3"/>
        <v>9817.75</v>
      </c>
      <c r="F14" s="29" t="s">
        <v>22</v>
      </c>
      <c r="G14" s="27">
        <f>SUM(G8:G13)</f>
        <v>11061.75</v>
      </c>
      <c r="H14" s="27">
        <f t="shared" ref="H14:I14" si="4">SUM(H8:H13)</f>
        <v>11316.75</v>
      </c>
      <c r="I14" s="28">
        <f t="shared" si="4"/>
        <v>12409.75</v>
      </c>
    </row>
    <row r="15" spans="1:22" ht="19.5" thickTop="1" x14ac:dyDescent="0.3">
      <c r="A15" s="34"/>
      <c r="B15" s="35">
        <f>B14*2</f>
        <v>16939.5</v>
      </c>
      <c r="C15" s="36">
        <f t="shared" ref="C15:D15" si="5">C14*2</f>
        <v>17449.5</v>
      </c>
      <c r="D15" s="37">
        <f t="shared" si="5"/>
        <v>19635.5</v>
      </c>
      <c r="E15" s="38"/>
      <c r="F15" s="34"/>
      <c r="G15" s="36">
        <f>G14*2</f>
        <v>22123.5</v>
      </c>
      <c r="H15" s="36">
        <f t="shared" ref="H15:I15" si="6">H14*2</f>
        <v>22633.5</v>
      </c>
      <c r="I15" s="37">
        <f t="shared" si="6"/>
        <v>24819.5</v>
      </c>
      <c r="J15" s="39"/>
      <c r="K15" s="40"/>
      <c r="L15" s="41"/>
      <c r="M15" s="41"/>
      <c r="N15" s="41"/>
      <c r="O15" s="41"/>
      <c r="P15" s="41"/>
      <c r="Q15" s="41"/>
      <c r="R15" s="41"/>
      <c r="S15" s="11"/>
      <c r="T15" s="11"/>
      <c r="U15" s="11"/>
      <c r="V15" s="12"/>
    </row>
    <row r="16" spans="1:22" ht="15" customHeight="1" x14ac:dyDescent="0.3">
      <c r="A16" s="67"/>
      <c r="B16" s="5"/>
      <c r="C16" s="5"/>
      <c r="D16" s="5"/>
      <c r="E16" s="5"/>
      <c r="F16" s="5"/>
      <c r="G16" s="5"/>
      <c r="H16" s="5"/>
      <c r="I16" s="5"/>
      <c r="J16" s="5"/>
      <c r="K16" s="107" t="s">
        <v>23</v>
      </c>
      <c r="L16" s="108"/>
      <c r="M16" s="108"/>
      <c r="N16" s="108"/>
      <c r="O16" s="108"/>
      <c r="P16" s="108"/>
      <c r="Q16" s="108"/>
      <c r="R16" s="108"/>
      <c r="S16" s="5"/>
      <c r="U16" s="5"/>
      <c r="V16" s="42"/>
    </row>
    <row r="17" spans="1:22" ht="18.75" x14ac:dyDescent="0.3">
      <c r="B17" s="38"/>
      <c r="C17" s="38"/>
      <c r="D17" s="38"/>
      <c r="E17" s="38"/>
      <c r="F17" s="38"/>
      <c r="G17" s="38"/>
      <c r="H17" s="38"/>
      <c r="I17" s="38"/>
      <c r="J17" s="38"/>
      <c r="K17" s="107"/>
      <c r="L17" s="108"/>
      <c r="M17" s="108"/>
      <c r="N17" s="108"/>
      <c r="O17" s="108"/>
      <c r="P17" s="108"/>
      <c r="Q17" s="108"/>
      <c r="R17" s="108"/>
      <c r="S17" s="5"/>
      <c r="U17" s="5"/>
      <c r="V17" s="42"/>
    </row>
    <row r="18" spans="1:22" ht="15" customHeight="1" thickBot="1" x14ac:dyDescent="0.3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  <c r="J18" s="44"/>
      <c r="K18" s="109" t="s">
        <v>25</v>
      </c>
      <c r="L18" s="110"/>
      <c r="M18" s="45"/>
      <c r="N18" s="21" t="s">
        <v>26</v>
      </c>
      <c r="O18" s="21" t="s">
        <v>27</v>
      </c>
      <c r="P18" s="21"/>
      <c r="Q18" s="21" t="s">
        <v>28</v>
      </c>
      <c r="R18" s="21" t="s">
        <v>29</v>
      </c>
      <c r="S18" s="5"/>
      <c r="T18" s="46" t="s">
        <v>30</v>
      </c>
      <c r="U18" s="46" t="s">
        <v>31</v>
      </c>
      <c r="V18" s="42"/>
    </row>
    <row r="19" spans="1:22" ht="15" customHeight="1" thickTop="1" thickBot="1" x14ac:dyDescent="0.3">
      <c r="A19" s="1" t="s">
        <v>3</v>
      </c>
      <c r="B19" s="2"/>
      <c r="C19" s="2"/>
      <c r="D19" s="2"/>
      <c r="E19" s="2"/>
      <c r="F19" s="43" t="s">
        <v>4</v>
      </c>
      <c r="G19" s="2"/>
      <c r="H19" s="2"/>
      <c r="I19" s="2"/>
      <c r="J19" s="2"/>
      <c r="K19" s="47" t="s">
        <v>32</v>
      </c>
      <c r="L19" s="48">
        <v>74</v>
      </c>
      <c r="M19" s="48"/>
      <c r="N19" s="48">
        <v>206</v>
      </c>
      <c r="O19" s="48">
        <v>368</v>
      </c>
      <c r="P19" s="48"/>
      <c r="Q19" s="48">
        <v>81</v>
      </c>
      <c r="R19" s="48">
        <v>94</v>
      </c>
      <c r="S19" s="48"/>
      <c r="T19" s="49">
        <v>83</v>
      </c>
      <c r="U19" s="49">
        <v>104</v>
      </c>
      <c r="V19" s="50"/>
    </row>
    <row r="20" spans="1:22" ht="15" customHeight="1" thickTop="1" thickBot="1" x14ac:dyDescent="0.3">
      <c r="A20" s="98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51">
        <v>2</v>
      </c>
      <c r="L20" s="48">
        <f t="shared" ref="L20:L38" si="7">$L$19*K20</f>
        <v>148</v>
      </c>
      <c r="M20" s="48" t="s">
        <v>2</v>
      </c>
      <c r="N20" s="48">
        <f t="shared" ref="N20:N38" si="8">$N$19*K20</f>
        <v>412</v>
      </c>
      <c r="O20" s="48">
        <f t="shared" ref="O20:O38" si="9">$O$19*K20</f>
        <v>736</v>
      </c>
      <c r="P20" s="48"/>
      <c r="Q20" s="48">
        <f t="shared" ref="Q20:Q38" si="10">$Q$19*K20</f>
        <v>162</v>
      </c>
      <c r="R20" s="48">
        <f t="shared" ref="R20:R38" si="11">$R$19*K20</f>
        <v>188</v>
      </c>
      <c r="S20" s="48"/>
      <c r="T20" s="48">
        <f>$T$19*K20</f>
        <v>166</v>
      </c>
      <c r="U20" s="48">
        <f>$U$19*K20</f>
        <v>208</v>
      </c>
      <c r="V20" s="52"/>
    </row>
    <row r="21" spans="1:22" ht="15" customHeight="1" thickTop="1" thickBot="1" x14ac:dyDescent="0.3">
      <c r="K21" s="51">
        <v>3</v>
      </c>
      <c r="L21" s="48">
        <f t="shared" si="7"/>
        <v>222</v>
      </c>
      <c r="M21" s="48"/>
      <c r="N21" s="48">
        <f t="shared" si="8"/>
        <v>618</v>
      </c>
      <c r="O21" s="48">
        <f t="shared" si="9"/>
        <v>1104</v>
      </c>
      <c r="P21" s="48"/>
      <c r="Q21" s="48">
        <f t="shared" si="10"/>
        <v>243</v>
      </c>
      <c r="R21" s="48">
        <f t="shared" si="11"/>
        <v>282</v>
      </c>
      <c r="S21" s="48"/>
      <c r="T21" s="48">
        <f t="shared" ref="T21:T38" si="12">$T$19*K21</f>
        <v>249</v>
      </c>
      <c r="U21" s="48">
        <f t="shared" ref="U21:U38" si="13">$U$19*K21</f>
        <v>312</v>
      </c>
      <c r="V21" s="52"/>
    </row>
    <row r="22" spans="1:22" ht="15" customHeight="1" thickTop="1" thickBot="1" x14ac:dyDescent="0.3">
      <c r="A22" s="53"/>
      <c r="B22" s="8" t="s">
        <v>6</v>
      </c>
      <c r="C22" s="8" t="s">
        <v>7</v>
      </c>
      <c r="D22" s="9" t="s">
        <v>8</v>
      </c>
      <c r="E22" s="55"/>
      <c r="F22" s="53"/>
      <c r="G22" s="8" t="s">
        <v>6</v>
      </c>
      <c r="H22" s="8" t="s">
        <v>7</v>
      </c>
      <c r="I22" s="9" t="s">
        <v>8</v>
      </c>
      <c r="K22" s="51">
        <v>4</v>
      </c>
      <c r="L22" s="48">
        <f t="shared" si="7"/>
        <v>296</v>
      </c>
      <c r="M22" s="48"/>
      <c r="N22" s="48">
        <f t="shared" si="8"/>
        <v>824</v>
      </c>
      <c r="O22" s="48">
        <f t="shared" si="9"/>
        <v>1472</v>
      </c>
      <c r="P22" s="48"/>
      <c r="Q22" s="48">
        <f t="shared" si="10"/>
        <v>324</v>
      </c>
      <c r="R22" s="48">
        <f t="shared" si="11"/>
        <v>376</v>
      </c>
      <c r="S22" s="48"/>
      <c r="T22" s="48">
        <f t="shared" si="12"/>
        <v>332</v>
      </c>
      <c r="U22" s="48">
        <f t="shared" si="13"/>
        <v>416</v>
      </c>
      <c r="V22" s="52"/>
    </row>
    <row r="23" spans="1:22" ht="15" customHeight="1" thickTop="1" thickBot="1" x14ac:dyDescent="0.3">
      <c r="A23" s="13" t="s">
        <v>9</v>
      </c>
      <c r="B23" s="15">
        <f>$B$8*0.75</f>
        <v>750</v>
      </c>
      <c r="C23" s="15">
        <f t="shared" ref="C23:D23" si="14">$B$8*0.75</f>
        <v>750</v>
      </c>
      <c r="D23" s="54">
        <f t="shared" si="14"/>
        <v>750</v>
      </c>
      <c r="E23" s="57"/>
      <c r="F23" s="13" t="s">
        <v>9</v>
      </c>
      <c r="G23" s="15">
        <f>$B$8*0.75</f>
        <v>750</v>
      </c>
      <c r="H23" s="15">
        <f t="shared" ref="H23:I23" si="15">$B$8*0.75</f>
        <v>750</v>
      </c>
      <c r="I23" s="16">
        <f t="shared" si="15"/>
        <v>750</v>
      </c>
      <c r="K23" s="51">
        <v>5</v>
      </c>
      <c r="L23" s="48">
        <f t="shared" si="7"/>
        <v>370</v>
      </c>
      <c r="M23" s="48"/>
      <c r="N23" s="48">
        <f t="shared" si="8"/>
        <v>1030</v>
      </c>
      <c r="O23" s="48">
        <f t="shared" si="9"/>
        <v>1840</v>
      </c>
      <c r="P23" s="48"/>
      <c r="Q23" s="48">
        <f t="shared" si="10"/>
        <v>405</v>
      </c>
      <c r="R23" s="48">
        <f t="shared" si="11"/>
        <v>470</v>
      </c>
      <c r="S23" s="48"/>
      <c r="T23" s="48">
        <f t="shared" si="12"/>
        <v>415</v>
      </c>
      <c r="U23" s="48">
        <f t="shared" si="13"/>
        <v>520</v>
      </c>
      <c r="V23" s="52"/>
    </row>
    <row r="24" spans="1:22" ht="15" customHeight="1" thickTop="1" thickBot="1" x14ac:dyDescent="0.3">
      <c r="A24" s="13" t="s">
        <v>11</v>
      </c>
      <c r="B24" s="14">
        <v>470</v>
      </c>
      <c r="C24" s="15">
        <f>$B$24</f>
        <v>470</v>
      </c>
      <c r="D24" s="56">
        <f>$B$24</f>
        <v>470</v>
      </c>
      <c r="E24" s="57"/>
      <c r="F24" s="13" t="s">
        <v>11</v>
      </c>
      <c r="G24" s="15">
        <f>$B$24</f>
        <v>470</v>
      </c>
      <c r="H24" s="15">
        <f>$B$24</f>
        <v>470</v>
      </c>
      <c r="I24" s="16">
        <f>$B$24</f>
        <v>470</v>
      </c>
      <c r="K24" s="51">
        <v>6</v>
      </c>
      <c r="L24" s="48">
        <f t="shared" si="7"/>
        <v>444</v>
      </c>
      <c r="M24" s="48"/>
      <c r="N24" s="48">
        <f t="shared" si="8"/>
        <v>1236</v>
      </c>
      <c r="O24" s="48">
        <f t="shared" si="9"/>
        <v>2208</v>
      </c>
      <c r="P24" s="48"/>
      <c r="Q24" s="48">
        <f t="shared" si="10"/>
        <v>486</v>
      </c>
      <c r="R24" s="48">
        <f t="shared" si="11"/>
        <v>564</v>
      </c>
      <c r="S24" s="48"/>
      <c r="T24" s="48">
        <f t="shared" si="12"/>
        <v>498</v>
      </c>
      <c r="U24" s="48">
        <f t="shared" si="13"/>
        <v>624</v>
      </c>
      <c r="V24" s="52"/>
    </row>
    <row r="25" spans="1:22" ht="15" customHeight="1" thickTop="1" thickBot="1" x14ac:dyDescent="0.3">
      <c r="A25" s="13" t="s">
        <v>14</v>
      </c>
      <c r="B25" s="15">
        <f>$B$10</f>
        <v>1184</v>
      </c>
      <c r="C25" s="15">
        <f t="shared" ref="C25:D25" si="16">$B$10</f>
        <v>1184</v>
      </c>
      <c r="D25" s="15">
        <f t="shared" si="16"/>
        <v>1184</v>
      </c>
      <c r="E25" s="57"/>
      <c r="F25" s="13" t="s">
        <v>14</v>
      </c>
      <c r="G25" s="15">
        <f>$B$10</f>
        <v>1184</v>
      </c>
      <c r="H25" s="15">
        <f t="shared" ref="H25:I25" si="17">$B$10</f>
        <v>1184</v>
      </c>
      <c r="I25" s="16">
        <f t="shared" si="17"/>
        <v>1184</v>
      </c>
      <c r="K25" s="51">
        <v>7</v>
      </c>
      <c r="L25" s="48">
        <f t="shared" si="7"/>
        <v>518</v>
      </c>
      <c r="M25" s="48"/>
      <c r="N25" s="48">
        <f t="shared" si="8"/>
        <v>1442</v>
      </c>
      <c r="O25" s="48">
        <f t="shared" si="9"/>
        <v>2576</v>
      </c>
      <c r="P25" s="48"/>
      <c r="Q25" s="48">
        <f t="shared" si="10"/>
        <v>567</v>
      </c>
      <c r="R25" s="48">
        <f t="shared" si="11"/>
        <v>658</v>
      </c>
      <c r="S25" s="48"/>
      <c r="T25" s="48">
        <f t="shared" si="12"/>
        <v>581</v>
      </c>
      <c r="U25" s="48">
        <f t="shared" si="13"/>
        <v>728</v>
      </c>
      <c r="V25" s="52"/>
    </row>
    <row r="26" spans="1:22" ht="15" customHeight="1" thickTop="1" thickBot="1" x14ac:dyDescent="0.3">
      <c r="A26" s="13" t="s">
        <v>16</v>
      </c>
      <c r="B26" s="15">
        <f>$B$11</f>
        <v>3296</v>
      </c>
      <c r="C26" s="15">
        <f t="shared" ref="C26:D26" si="18">$B$11</f>
        <v>3296</v>
      </c>
      <c r="D26" s="15">
        <f t="shared" si="18"/>
        <v>3296</v>
      </c>
      <c r="E26" s="57"/>
      <c r="F26" s="13" t="s">
        <v>16</v>
      </c>
      <c r="G26" s="15">
        <f>$G$11</f>
        <v>5888</v>
      </c>
      <c r="H26" s="15">
        <f>$G$11</f>
        <v>5888</v>
      </c>
      <c r="I26" s="16">
        <f>$G$11</f>
        <v>5888</v>
      </c>
      <c r="K26" s="51">
        <v>8</v>
      </c>
      <c r="L26" s="48">
        <f t="shared" si="7"/>
        <v>592</v>
      </c>
      <c r="M26" s="48"/>
      <c r="N26" s="48">
        <f t="shared" si="8"/>
        <v>1648</v>
      </c>
      <c r="O26" s="48">
        <f t="shared" si="9"/>
        <v>2944</v>
      </c>
      <c r="P26" s="48"/>
      <c r="Q26" s="48">
        <f t="shared" si="10"/>
        <v>648</v>
      </c>
      <c r="R26" s="48">
        <f t="shared" si="11"/>
        <v>752</v>
      </c>
      <c r="S26" s="48"/>
      <c r="T26" s="48">
        <f t="shared" si="12"/>
        <v>664</v>
      </c>
      <c r="U26" s="48">
        <f t="shared" si="13"/>
        <v>832</v>
      </c>
      <c r="V26" s="52"/>
    </row>
    <row r="27" spans="1:22" ht="15" customHeight="1" thickTop="1" thickBot="1" x14ac:dyDescent="0.3">
      <c r="A27" s="13" t="s">
        <v>18</v>
      </c>
      <c r="B27" s="15">
        <f>$B$12</f>
        <v>1296</v>
      </c>
      <c r="C27" s="15">
        <f t="shared" ref="C27" si="19">$B$12</f>
        <v>1296</v>
      </c>
      <c r="D27" s="15">
        <f>$D$12</f>
        <v>1504</v>
      </c>
      <c r="E27" s="57"/>
      <c r="F27" s="13" t="s">
        <v>18</v>
      </c>
      <c r="G27" s="15">
        <f>$B$12</f>
        <v>1296</v>
      </c>
      <c r="H27" s="15">
        <f t="shared" ref="H27" si="20">$B$12</f>
        <v>1296</v>
      </c>
      <c r="I27" s="16">
        <f>$D$12</f>
        <v>1504</v>
      </c>
      <c r="K27" s="51">
        <v>9</v>
      </c>
      <c r="L27" s="48">
        <f t="shared" si="7"/>
        <v>666</v>
      </c>
      <c r="M27" s="48"/>
      <c r="N27" s="48">
        <f t="shared" si="8"/>
        <v>1854</v>
      </c>
      <c r="O27" s="48">
        <f t="shared" si="9"/>
        <v>3312</v>
      </c>
      <c r="P27" s="48"/>
      <c r="Q27" s="48">
        <f t="shared" si="10"/>
        <v>729</v>
      </c>
      <c r="R27" s="48">
        <f t="shared" si="11"/>
        <v>846</v>
      </c>
      <c r="S27" s="48"/>
      <c r="T27" s="48">
        <f t="shared" si="12"/>
        <v>747</v>
      </c>
      <c r="U27" s="48">
        <f t="shared" si="13"/>
        <v>936</v>
      </c>
      <c r="V27" s="52"/>
    </row>
    <row r="28" spans="1:22" ht="15" customHeight="1" thickTop="1" thickBot="1" x14ac:dyDescent="0.3">
      <c r="A28" s="13" t="s">
        <v>20</v>
      </c>
      <c r="B28" s="15">
        <f>[1]Tuition!A2*11</f>
        <v>772.75</v>
      </c>
      <c r="C28" s="15">
        <f>[1]Tuition!B2*11</f>
        <v>959.75</v>
      </c>
      <c r="D28" s="56">
        <f>[1]Tuition!C2*11</f>
        <v>1608.75</v>
      </c>
      <c r="E28" s="57"/>
      <c r="F28" s="13" t="s">
        <v>20</v>
      </c>
      <c r="G28" s="15">
        <f>[1]Tuition!A2*11</f>
        <v>772.75</v>
      </c>
      <c r="H28" s="15">
        <f>[1]Tuition!B2*11</f>
        <v>959.75</v>
      </c>
      <c r="I28" s="16">
        <f>[1]Tuition!C2*11</f>
        <v>1608.75</v>
      </c>
      <c r="K28" s="51">
        <v>10</v>
      </c>
      <c r="L28" s="48">
        <f t="shared" si="7"/>
        <v>740</v>
      </c>
      <c r="M28" s="48"/>
      <c r="N28" s="48">
        <f t="shared" si="8"/>
        <v>2060</v>
      </c>
      <c r="O28" s="48">
        <f t="shared" si="9"/>
        <v>3680</v>
      </c>
      <c r="P28" s="48"/>
      <c r="Q28" s="48">
        <f t="shared" si="10"/>
        <v>810</v>
      </c>
      <c r="R28" s="48">
        <f t="shared" si="11"/>
        <v>940</v>
      </c>
      <c r="S28" s="48"/>
      <c r="T28" s="48">
        <f t="shared" si="12"/>
        <v>830</v>
      </c>
      <c r="U28" s="48">
        <f t="shared" si="13"/>
        <v>1040</v>
      </c>
      <c r="V28" s="52"/>
    </row>
    <row r="29" spans="1:22" ht="15" customHeight="1" thickTop="1" thickBot="1" x14ac:dyDescent="0.3">
      <c r="A29" s="25" t="s">
        <v>22</v>
      </c>
      <c r="B29" s="58">
        <f>SUM(B23:B28)</f>
        <v>7768.75</v>
      </c>
      <c r="C29" s="58">
        <f t="shared" ref="C29:D29" si="21">SUM(C23:C28)</f>
        <v>7955.75</v>
      </c>
      <c r="D29" s="59">
        <f t="shared" si="21"/>
        <v>8812.75</v>
      </c>
      <c r="E29" s="63"/>
      <c r="F29" s="25" t="s">
        <v>22</v>
      </c>
      <c r="G29" s="60">
        <f>SUM(G23:G28)</f>
        <v>10360.75</v>
      </c>
      <c r="H29" s="60">
        <f t="shared" ref="H29:I29" si="22">SUM(H23:H28)</f>
        <v>10547.75</v>
      </c>
      <c r="I29" s="61">
        <f t="shared" si="22"/>
        <v>11404.75</v>
      </c>
      <c r="K29" s="51">
        <v>11</v>
      </c>
      <c r="L29" s="48">
        <f t="shared" si="7"/>
        <v>814</v>
      </c>
      <c r="M29" s="48"/>
      <c r="N29" s="48">
        <f t="shared" si="8"/>
        <v>2266</v>
      </c>
      <c r="O29" s="48">
        <f t="shared" si="9"/>
        <v>4048</v>
      </c>
      <c r="P29" s="48"/>
      <c r="Q29" s="48">
        <f t="shared" si="10"/>
        <v>891</v>
      </c>
      <c r="R29" s="48">
        <f t="shared" si="11"/>
        <v>1034</v>
      </c>
      <c r="S29" s="48"/>
      <c r="T29" s="48">
        <f t="shared" si="12"/>
        <v>913</v>
      </c>
      <c r="U29" s="48">
        <f t="shared" si="13"/>
        <v>1144</v>
      </c>
      <c r="V29" s="52"/>
    </row>
    <row r="30" spans="1:22" ht="15" customHeight="1" thickTop="1" thickBot="1" x14ac:dyDescent="0.3">
      <c r="A30" s="34"/>
      <c r="B30" s="36">
        <f>B29*2</f>
        <v>15537.5</v>
      </c>
      <c r="C30" s="36">
        <f t="shared" ref="C30:D30" si="23">C29*2</f>
        <v>15911.5</v>
      </c>
      <c r="D30" s="62">
        <f t="shared" si="23"/>
        <v>17625.5</v>
      </c>
      <c r="E30" s="57"/>
      <c r="F30" s="64"/>
      <c r="G30" s="65">
        <f>G29*2</f>
        <v>20721.5</v>
      </c>
      <c r="H30" s="65">
        <f t="shared" ref="H30:I30" si="24">H29*2</f>
        <v>21095.5</v>
      </c>
      <c r="I30" s="66">
        <f t="shared" si="24"/>
        <v>22809.5</v>
      </c>
      <c r="K30" s="51">
        <v>12</v>
      </c>
      <c r="L30" s="48">
        <f t="shared" si="7"/>
        <v>888</v>
      </c>
      <c r="M30" s="48"/>
      <c r="N30" s="48">
        <f t="shared" si="8"/>
        <v>2472</v>
      </c>
      <c r="O30" s="48">
        <f t="shared" si="9"/>
        <v>4416</v>
      </c>
      <c r="P30" s="48"/>
      <c r="Q30" s="48">
        <f t="shared" si="10"/>
        <v>972</v>
      </c>
      <c r="R30" s="48">
        <f t="shared" si="11"/>
        <v>1128</v>
      </c>
      <c r="S30" s="48"/>
      <c r="T30" s="48">
        <f t="shared" si="12"/>
        <v>996</v>
      </c>
      <c r="U30" s="48">
        <f t="shared" si="13"/>
        <v>1248</v>
      </c>
      <c r="V30" s="52"/>
    </row>
    <row r="31" spans="1:22" ht="15" customHeight="1" thickTop="1" thickBot="1" x14ac:dyDescent="0.3">
      <c r="K31" s="51">
        <v>13</v>
      </c>
      <c r="L31" s="48">
        <f t="shared" si="7"/>
        <v>962</v>
      </c>
      <c r="M31" s="48"/>
      <c r="N31" s="48">
        <f t="shared" si="8"/>
        <v>2678</v>
      </c>
      <c r="O31" s="48">
        <f t="shared" si="9"/>
        <v>4784</v>
      </c>
      <c r="P31" s="48"/>
      <c r="Q31" s="48">
        <f t="shared" si="10"/>
        <v>1053</v>
      </c>
      <c r="R31" s="48">
        <f t="shared" si="11"/>
        <v>1222</v>
      </c>
      <c r="S31" s="48"/>
      <c r="T31" s="48">
        <f t="shared" si="12"/>
        <v>1079</v>
      </c>
      <c r="U31" s="48">
        <f t="shared" si="13"/>
        <v>1352</v>
      </c>
      <c r="V31" s="52"/>
    </row>
    <row r="32" spans="1:22" ht="15" customHeight="1" thickTop="1" thickBot="1" x14ac:dyDescent="0.3">
      <c r="A32" s="100" t="s">
        <v>33</v>
      </c>
      <c r="B32" s="100"/>
      <c r="C32" s="100"/>
      <c r="D32" s="100"/>
      <c r="E32" s="100"/>
      <c r="F32" s="100"/>
      <c r="G32" s="100"/>
      <c r="H32" s="100"/>
      <c r="I32" s="100"/>
      <c r="J32" s="1"/>
      <c r="K32" s="51">
        <v>14</v>
      </c>
      <c r="L32" s="48">
        <f t="shared" si="7"/>
        <v>1036</v>
      </c>
      <c r="M32" s="48"/>
      <c r="N32" s="48">
        <f t="shared" si="8"/>
        <v>2884</v>
      </c>
      <c r="O32" s="48">
        <f t="shared" si="9"/>
        <v>5152</v>
      </c>
      <c r="P32" s="48"/>
      <c r="Q32" s="48">
        <f t="shared" si="10"/>
        <v>1134</v>
      </c>
      <c r="R32" s="48">
        <f t="shared" si="11"/>
        <v>1316</v>
      </c>
      <c r="S32" s="48"/>
      <c r="T32" s="48">
        <f t="shared" si="12"/>
        <v>1162</v>
      </c>
      <c r="U32" s="48">
        <f t="shared" si="13"/>
        <v>1456</v>
      </c>
      <c r="V32" s="52"/>
    </row>
    <row r="33" spans="1:22" ht="15" customHeight="1" thickTop="1" thickBot="1" x14ac:dyDescent="0.3">
      <c r="A33" s="1" t="s">
        <v>3</v>
      </c>
      <c r="B33" s="2"/>
      <c r="C33" s="2"/>
      <c r="D33" s="2"/>
      <c r="E33" s="2"/>
      <c r="F33" s="3" t="s">
        <v>4</v>
      </c>
      <c r="G33" s="2"/>
      <c r="H33" s="2"/>
      <c r="I33" s="2"/>
      <c r="J33" s="2"/>
      <c r="K33" s="51">
        <v>15</v>
      </c>
      <c r="L33" s="48">
        <f t="shared" si="7"/>
        <v>1110</v>
      </c>
      <c r="M33" s="48"/>
      <c r="N33" s="48">
        <f t="shared" si="8"/>
        <v>3090</v>
      </c>
      <c r="O33" s="48">
        <f t="shared" si="9"/>
        <v>5520</v>
      </c>
      <c r="P33" s="48"/>
      <c r="Q33" s="48">
        <f t="shared" si="10"/>
        <v>1215</v>
      </c>
      <c r="R33" s="48">
        <f t="shared" si="11"/>
        <v>1410</v>
      </c>
      <c r="S33" s="48"/>
      <c r="T33" s="48">
        <f t="shared" si="12"/>
        <v>1245</v>
      </c>
      <c r="U33" s="48">
        <f t="shared" si="13"/>
        <v>1560</v>
      </c>
      <c r="V33" s="52"/>
    </row>
    <row r="34" spans="1:22" ht="15" customHeight="1" thickTop="1" thickBot="1" x14ac:dyDescent="0.3">
      <c r="A34" s="1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69">
        <v>16</v>
      </c>
      <c r="L34" s="70">
        <f t="shared" si="7"/>
        <v>1184</v>
      </c>
      <c r="M34" s="71"/>
      <c r="N34" s="70">
        <f t="shared" si="8"/>
        <v>3296</v>
      </c>
      <c r="O34" s="70">
        <f t="shared" si="9"/>
        <v>5888</v>
      </c>
      <c r="P34" s="71"/>
      <c r="Q34" s="70">
        <f t="shared" si="10"/>
        <v>1296</v>
      </c>
      <c r="R34" s="70">
        <f t="shared" si="11"/>
        <v>1504</v>
      </c>
      <c r="S34" s="70"/>
      <c r="T34" s="70">
        <f t="shared" si="12"/>
        <v>1328</v>
      </c>
      <c r="U34" s="70">
        <f t="shared" si="13"/>
        <v>1664</v>
      </c>
      <c r="V34" s="72"/>
    </row>
    <row r="35" spans="1:22" ht="15" customHeight="1" thickTop="1" thickBot="1" x14ac:dyDescent="0.3">
      <c r="K35" s="51">
        <v>17</v>
      </c>
      <c r="L35" s="48">
        <f t="shared" si="7"/>
        <v>1258</v>
      </c>
      <c r="M35" s="48"/>
      <c r="N35" s="48">
        <f t="shared" si="8"/>
        <v>3502</v>
      </c>
      <c r="O35" s="48">
        <f t="shared" si="9"/>
        <v>6256</v>
      </c>
      <c r="P35" s="48"/>
      <c r="Q35" s="48">
        <f t="shared" si="10"/>
        <v>1377</v>
      </c>
      <c r="R35" s="48">
        <f t="shared" si="11"/>
        <v>1598</v>
      </c>
      <c r="S35" s="48"/>
      <c r="T35" s="48">
        <f t="shared" si="12"/>
        <v>1411</v>
      </c>
      <c r="U35" s="48">
        <f t="shared" si="13"/>
        <v>1768</v>
      </c>
      <c r="V35" s="52"/>
    </row>
    <row r="36" spans="1:22" s="74" customFormat="1" ht="15" customHeight="1" thickTop="1" thickBot="1" x14ac:dyDescent="0.3">
      <c r="A36" s="53"/>
      <c r="B36" s="8" t="s">
        <v>6</v>
      </c>
      <c r="C36" s="8" t="s">
        <v>7</v>
      </c>
      <c r="D36" s="9" t="s">
        <v>8</v>
      </c>
      <c r="E36" s="55"/>
      <c r="F36" s="53"/>
      <c r="G36" s="8" t="s">
        <v>6</v>
      </c>
      <c r="H36" s="8" t="s">
        <v>7</v>
      </c>
      <c r="I36" s="9" t="s">
        <v>8</v>
      </c>
      <c r="J36"/>
      <c r="K36" s="51">
        <v>18</v>
      </c>
      <c r="L36" s="48">
        <f t="shared" si="7"/>
        <v>1332</v>
      </c>
      <c r="M36" s="48"/>
      <c r="N36" s="48">
        <f t="shared" si="8"/>
        <v>3708</v>
      </c>
      <c r="O36" s="48">
        <f t="shared" si="9"/>
        <v>6624</v>
      </c>
      <c r="P36" s="48"/>
      <c r="Q36" s="48">
        <f t="shared" si="10"/>
        <v>1458</v>
      </c>
      <c r="R36" s="48">
        <f t="shared" si="11"/>
        <v>1692</v>
      </c>
      <c r="S36" s="73"/>
      <c r="T36" s="48">
        <f t="shared" si="12"/>
        <v>1494</v>
      </c>
      <c r="U36" s="48">
        <f t="shared" si="13"/>
        <v>1872</v>
      </c>
      <c r="V36" s="52"/>
    </row>
    <row r="37" spans="1:22" ht="15" customHeight="1" thickTop="1" thickBot="1" x14ac:dyDescent="0.3">
      <c r="A37" s="13" t="s">
        <v>9</v>
      </c>
      <c r="B37" s="75">
        <f>$B$8*0.5</f>
        <v>500</v>
      </c>
      <c r="C37" s="15">
        <f t="shared" ref="C37:D37" si="25">$B$8*0.5</f>
        <v>500</v>
      </c>
      <c r="D37" s="56">
        <f t="shared" si="25"/>
        <v>500</v>
      </c>
      <c r="E37" s="57"/>
      <c r="F37" s="13" t="s">
        <v>9</v>
      </c>
      <c r="G37" s="75">
        <f>$B$8*0.5</f>
        <v>500</v>
      </c>
      <c r="H37" s="15">
        <f t="shared" ref="H37:I37" si="26">$B$8*0.5</f>
        <v>500</v>
      </c>
      <c r="I37" s="16">
        <f t="shared" si="26"/>
        <v>500</v>
      </c>
      <c r="K37" s="51">
        <v>19</v>
      </c>
      <c r="L37" s="48">
        <f t="shared" si="7"/>
        <v>1406</v>
      </c>
      <c r="M37" s="48"/>
      <c r="N37" s="48">
        <f t="shared" si="8"/>
        <v>3914</v>
      </c>
      <c r="O37" s="48">
        <f t="shared" si="9"/>
        <v>6992</v>
      </c>
      <c r="P37" s="48"/>
      <c r="Q37" s="48">
        <f t="shared" si="10"/>
        <v>1539</v>
      </c>
      <c r="R37" s="48">
        <f t="shared" si="11"/>
        <v>1786</v>
      </c>
      <c r="S37" s="48"/>
      <c r="T37" s="48">
        <f t="shared" si="12"/>
        <v>1577</v>
      </c>
      <c r="U37" s="48">
        <f t="shared" si="13"/>
        <v>1976</v>
      </c>
      <c r="V37" s="52"/>
    </row>
    <row r="38" spans="1:22" ht="15" customHeight="1" thickTop="1" x14ac:dyDescent="0.25">
      <c r="A38" s="13" t="s">
        <v>11</v>
      </c>
      <c r="B38" s="89">
        <v>340</v>
      </c>
      <c r="C38" s="15">
        <f>$B$38</f>
        <v>340</v>
      </c>
      <c r="D38" s="56">
        <f>$B$38</f>
        <v>340</v>
      </c>
      <c r="E38" s="57"/>
      <c r="F38" s="13" t="s">
        <v>11</v>
      </c>
      <c r="G38" s="75">
        <f>$B$38</f>
        <v>340</v>
      </c>
      <c r="H38" s="15">
        <f>$B$38</f>
        <v>340</v>
      </c>
      <c r="I38" s="16">
        <f>$B$38</f>
        <v>340</v>
      </c>
      <c r="K38" s="90">
        <v>20</v>
      </c>
      <c r="L38" s="91">
        <f t="shared" si="7"/>
        <v>1480</v>
      </c>
      <c r="M38" s="91"/>
      <c r="N38" s="91">
        <f t="shared" si="8"/>
        <v>4120</v>
      </c>
      <c r="O38" s="91">
        <f t="shared" si="9"/>
        <v>7360</v>
      </c>
      <c r="P38" s="91"/>
      <c r="Q38" s="91">
        <f t="shared" si="10"/>
        <v>1620</v>
      </c>
      <c r="R38" s="91">
        <f t="shared" si="11"/>
        <v>1880</v>
      </c>
      <c r="S38" s="91"/>
      <c r="T38" s="91">
        <f t="shared" si="12"/>
        <v>1660</v>
      </c>
      <c r="U38" s="91">
        <f t="shared" si="13"/>
        <v>2080</v>
      </c>
      <c r="V38" s="92"/>
    </row>
    <row r="39" spans="1:22" ht="15" customHeight="1" thickBot="1" x14ac:dyDescent="0.3">
      <c r="A39" s="13" t="s">
        <v>14</v>
      </c>
      <c r="B39" s="75">
        <f>B10</f>
        <v>1184</v>
      </c>
      <c r="C39" s="15">
        <f t="shared" ref="C39:D39" si="27">$B$10</f>
        <v>1184</v>
      </c>
      <c r="D39" s="56">
        <f t="shared" si="27"/>
        <v>1184</v>
      </c>
      <c r="E39" s="57"/>
      <c r="F39" s="13" t="s">
        <v>14</v>
      </c>
      <c r="G39" s="75">
        <f>$B$10</f>
        <v>1184</v>
      </c>
      <c r="H39" s="15">
        <f t="shared" ref="H39:I39" si="28">$B$10</f>
        <v>1184</v>
      </c>
      <c r="I39" s="16">
        <f t="shared" si="28"/>
        <v>1184</v>
      </c>
      <c r="K39" s="3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3"/>
    </row>
    <row r="40" spans="1:22" ht="15.75" thickTop="1" x14ac:dyDescent="0.25">
      <c r="A40" s="13" t="s">
        <v>16</v>
      </c>
      <c r="B40" s="75">
        <f>$B$11</f>
        <v>3296</v>
      </c>
      <c r="C40" s="15">
        <f t="shared" ref="C40:D40" si="29">$B$11</f>
        <v>3296</v>
      </c>
      <c r="D40" s="56">
        <f t="shared" si="29"/>
        <v>3296</v>
      </c>
      <c r="E40" s="57"/>
      <c r="F40" s="13" t="s">
        <v>16</v>
      </c>
      <c r="G40" s="75">
        <f>$G$11</f>
        <v>5888</v>
      </c>
      <c r="H40" s="15">
        <f>$G$11</f>
        <v>5888</v>
      </c>
      <c r="I40" s="16">
        <f>$G$11</f>
        <v>5888</v>
      </c>
    </row>
    <row r="41" spans="1:22" x14ac:dyDescent="0.25">
      <c r="A41" s="13" t="s">
        <v>18</v>
      </c>
      <c r="B41" s="75">
        <f>$B$12</f>
        <v>1296</v>
      </c>
      <c r="C41" s="15">
        <f>$B$12</f>
        <v>1296</v>
      </c>
      <c r="D41" s="56">
        <f>$D$12</f>
        <v>1504</v>
      </c>
      <c r="E41" s="57"/>
      <c r="F41" s="13" t="s">
        <v>18</v>
      </c>
      <c r="G41" s="75">
        <f>$B$12</f>
        <v>1296</v>
      </c>
      <c r="H41" s="15">
        <f>$B$12</f>
        <v>1296</v>
      </c>
      <c r="I41" s="16">
        <f>$D$12</f>
        <v>1504</v>
      </c>
    </row>
    <row r="42" spans="1:22" x14ac:dyDescent="0.25">
      <c r="A42" s="13" t="s">
        <v>20</v>
      </c>
      <c r="B42" s="75">
        <f>[1]Tuition!A2*8</f>
        <v>562</v>
      </c>
      <c r="C42" s="15">
        <f>[1]Tuition!B2*8</f>
        <v>698</v>
      </c>
      <c r="D42" s="56">
        <f>[1]Tuition!C2*8</f>
        <v>1170</v>
      </c>
      <c r="E42" s="57"/>
      <c r="F42" s="13" t="s">
        <v>20</v>
      </c>
      <c r="G42" s="75">
        <f>[1]Tuition!A2*8</f>
        <v>562</v>
      </c>
      <c r="H42" s="15">
        <f>[1]Tuition!B2*8</f>
        <v>698</v>
      </c>
      <c r="I42" s="16">
        <f>[1]Tuition!C2*8</f>
        <v>1170</v>
      </c>
    </row>
    <row r="43" spans="1:22" x14ac:dyDescent="0.25">
      <c r="A43" s="25" t="s">
        <v>22</v>
      </c>
      <c r="B43" s="76">
        <f>SUM(B37:B42)</f>
        <v>7178</v>
      </c>
      <c r="C43" s="27">
        <f t="shared" ref="C43:D43" si="30">SUM(C37:C42)</f>
        <v>7314</v>
      </c>
      <c r="D43" s="77">
        <f t="shared" si="30"/>
        <v>7994</v>
      </c>
      <c r="E43" s="63"/>
      <c r="F43" s="25" t="s">
        <v>22</v>
      </c>
      <c r="G43" s="76">
        <f>SUM(G37:G42)</f>
        <v>9770</v>
      </c>
      <c r="H43" s="27">
        <f t="shared" ref="H43:I43" si="31">SUM(H37:H42)</f>
        <v>9906</v>
      </c>
      <c r="I43" s="28">
        <f t="shared" si="31"/>
        <v>10586</v>
      </c>
    </row>
    <row r="44" spans="1:22" x14ac:dyDescent="0.25">
      <c r="A44" s="64"/>
      <c r="B44" s="78">
        <f>$B$43*2</f>
        <v>14356</v>
      </c>
      <c r="C44" s="36">
        <f>$C$43*2</f>
        <v>14628</v>
      </c>
      <c r="D44" s="62">
        <f>$D$43*2</f>
        <v>15988</v>
      </c>
      <c r="E44" s="79"/>
      <c r="F44" s="64"/>
      <c r="G44" s="78">
        <f>G43*2</f>
        <v>19540</v>
      </c>
      <c r="H44" s="36">
        <f t="shared" ref="H44:I44" si="32">H43*2</f>
        <v>19812</v>
      </c>
      <c r="I44" s="37">
        <f t="shared" si="32"/>
        <v>21172</v>
      </c>
    </row>
    <row r="45" spans="1:22" x14ac:dyDescent="0.25">
      <c r="A45" s="67"/>
      <c r="B45" s="5"/>
      <c r="C45" s="5"/>
      <c r="D45" s="5"/>
      <c r="E45" s="5"/>
    </row>
    <row r="46" spans="1:22" x14ac:dyDescent="0.25">
      <c r="A46" s="100" t="s">
        <v>34</v>
      </c>
      <c r="B46" s="100"/>
      <c r="C46" s="100"/>
      <c r="D46" s="100"/>
      <c r="E46" s="100"/>
      <c r="F46" s="100"/>
      <c r="G46" s="100"/>
      <c r="H46" s="100"/>
      <c r="I46" s="100"/>
      <c r="J46" s="1"/>
    </row>
    <row r="47" spans="1:22" ht="12" customHeight="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22" s="74" customFormat="1" ht="15" customHeight="1" x14ac:dyDescent="0.25">
      <c r="A48" s="53"/>
      <c r="B48" s="8" t="s">
        <v>6</v>
      </c>
      <c r="C48" s="8" t="s">
        <v>7</v>
      </c>
      <c r="D48" s="9" t="s">
        <v>8</v>
      </c>
      <c r="E48" s="81"/>
    </row>
    <row r="49" spans="1:10" x14ac:dyDescent="0.25">
      <c r="A49" s="13" t="s">
        <v>9</v>
      </c>
      <c r="B49" s="15">
        <f>$B$8*0.25</f>
        <v>250</v>
      </c>
      <c r="C49" s="15">
        <f t="shared" ref="C49:D49" si="33">$B$8*0.25</f>
        <v>250</v>
      </c>
      <c r="D49" s="56">
        <f t="shared" si="33"/>
        <v>250</v>
      </c>
      <c r="E49" s="82"/>
    </row>
    <row r="50" spans="1:10" x14ac:dyDescent="0.25">
      <c r="A50" s="13" t="s">
        <v>11</v>
      </c>
      <c r="B50" s="14">
        <v>210</v>
      </c>
      <c r="C50" s="15">
        <f>$B$50</f>
        <v>210</v>
      </c>
      <c r="D50" s="56">
        <f>$B$50</f>
        <v>210</v>
      </c>
      <c r="E50" s="82"/>
      <c r="G50" t="s">
        <v>2</v>
      </c>
      <c r="H50" t="s">
        <v>2</v>
      </c>
    </row>
    <row r="51" spans="1:10" x14ac:dyDescent="0.25">
      <c r="A51" s="13" t="s">
        <v>14</v>
      </c>
      <c r="B51" s="83">
        <v>0</v>
      </c>
      <c r="C51" s="83">
        <v>0</v>
      </c>
      <c r="D51" s="84">
        <v>0</v>
      </c>
      <c r="E51" s="85"/>
    </row>
    <row r="52" spans="1:10" x14ac:dyDescent="0.25">
      <c r="A52" s="13" t="s">
        <v>16</v>
      </c>
      <c r="B52" s="83">
        <v>0</v>
      </c>
      <c r="C52" s="83">
        <v>0</v>
      </c>
      <c r="D52" s="84">
        <v>0</v>
      </c>
      <c r="E52" s="85"/>
    </row>
    <row r="53" spans="1:10" x14ac:dyDescent="0.25">
      <c r="A53" s="13" t="s">
        <v>18</v>
      </c>
      <c r="B53" s="15">
        <f>$B$12</f>
        <v>1296</v>
      </c>
      <c r="C53" s="15">
        <f>$B$12</f>
        <v>1296</v>
      </c>
      <c r="D53" s="56">
        <f>$D$12</f>
        <v>1504</v>
      </c>
      <c r="E53" s="82"/>
      <c r="F53" s="74"/>
      <c r="G53" s="74"/>
      <c r="H53" s="74"/>
      <c r="I53" s="74"/>
      <c r="J53" s="74"/>
    </row>
    <row r="54" spans="1:10" x14ac:dyDescent="0.25">
      <c r="A54" s="13" t="s">
        <v>20</v>
      </c>
      <c r="B54" s="15">
        <f>[1]Tuition!A2*5</f>
        <v>351.25</v>
      </c>
      <c r="C54" s="15">
        <f>[1]Tuition!B2*5</f>
        <v>436.25</v>
      </c>
      <c r="D54" s="56">
        <f>[1]Tuition!C2*5</f>
        <v>731.25</v>
      </c>
      <c r="E54" s="82"/>
    </row>
    <row r="55" spans="1:10" x14ac:dyDescent="0.25">
      <c r="A55" s="25" t="s">
        <v>22</v>
      </c>
      <c r="B55" s="27">
        <f>SUM(B49:B54)</f>
        <v>2107.25</v>
      </c>
      <c r="C55" s="27">
        <f t="shared" ref="C55:D55" si="34">SUM(C49:C54)</f>
        <v>2192.25</v>
      </c>
      <c r="D55" s="77">
        <f t="shared" si="34"/>
        <v>2695.25</v>
      </c>
      <c r="E55" s="86"/>
    </row>
    <row r="56" spans="1:10" x14ac:dyDescent="0.25">
      <c r="A56" s="34"/>
      <c r="B56" s="36">
        <f>B55*2</f>
        <v>4214.5</v>
      </c>
      <c r="C56" s="36">
        <f t="shared" ref="C56:D56" si="35">C55*2</f>
        <v>4384.5</v>
      </c>
      <c r="D56" s="62">
        <f t="shared" si="35"/>
        <v>5390.5</v>
      </c>
      <c r="E56" s="82"/>
      <c r="F56" s="74"/>
      <c r="G56" s="74"/>
      <c r="H56" s="74"/>
      <c r="I56" s="74"/>
      <c r="J56" s="74"/>
    </row>
    <row r="58" spans="1:10" s="74" customFormat="1" ht="30" customHeight="1" x14ac:dyDescent="0.25">
      <c r="A58" s="87"/>
      <c r="B58" s="87"/>
      <c r="C58" s="87"/>
      <c r="D58" s="87"/>
      <c r="E58" s="88"/>
      <c r="F58" s="87"/>
    </row>
    <row r="59" spans="1:10" x14ac:dyDescent="0.25">
      <c r="B59" s="39"/>
    </row>
    <row r="65" spans="1:10" x14ac:dyDescent="0.25">
      <c r="B65" t="s">
        <v>2</v>
      </c>
    </row>
    <row r="66" spans="1:10" x14ac:dyDescent="0.25">
      <c r="F66" s="74"/>
      <c r="G66" s="74"/>
      <c r="H66" s="74"/>
      <c r="I66" s="74"/>
      <c r="J66" s="74"/>
    </row>
    <row r="68" spans="1:10" x14ac:dyDescent="0.25">
      <c r="A68" s="101"/>
      <c r="B68" s="102"/>
      <c r="C68" s="102"/>
      <c r="D68" s="102"/>
      <c r="E68" s="102"/>
      <c r="F68" s="102"/>
    </row>
  </sheetData>
  <sheetProtection password="BC2F" sheet="1" objects="1" scenarios="1"/>
  <mergeCells count="10">
    <mergeCell ref="A20:J20"/>
    <mergeCell ref="A32:I32"/>
    <mergeCell ref="A46:I46"/>
    <mergeCell ref="A68:F68"/>
    <mergeCell ref="A1:R1"/>
    <mergeCell ref="A3:I3"/>
    <mergeCell ref="K16:R16"/>
    <mergeCell ref="K17:R17"/>
    <mergeCell ref="A18:I18"/>
    <mergeCell ref="K18:L18"/>
  </mergeCells>
  <pageMargins left="0.25" right="0.25" top="0.25" bottom="0.25" header="0.3" footer="0.3"/>
  <pageSetup scale="67" orientation="landscape" r:id="rId1"/>
  <rowBreaks count="1" manualBreakCount="1">
    <brk id="60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0FBD-E34C-4FA6-83C8-48CD24AD10DD}">
  <dimension ref="A1:V68"/>
  <sheetViews>
    <sheetView topLeftCell="B13" zoomScaleNormal="100" zoomScaleSheetLayoutView="80" workbookViewId="0">
      <selection activeCell="T20" sqref="T20"/>
    </sheetView>
  </sheetViews>
  <sheetFormatPr defaultRowHeight="15" x14ac:dyDescent="0.25"/>
  <cols>
    <col min="1" max="1" width="17.7109375" bestFit="1" customWidth="1"/>
    <col min="5" max="5" width="5.42578125" customWidth="1"/>
    <col min="6" max="6" width="18.140625" customWidth="1"/>
    <col min="7" max="7" width="13.42578125" customWidth="1"/>
    <col min="8" max="8" width="10.5703125" customWidth="1"/>
    <col min="9" max="9" width="11" customWidth="1"/>
    <col min="10" max="10" width="5" customWidth="1"/>
    <col min="11" max="11" width="10.42578125" customWidth="1"/>
    <col min="13" max="13" width="3.7109375" customWidth="1"/>
    <col min="14" max="14" width="9.42578125" customWidth="1"/>
    <col min="15" max="15" width="11.140625" customWidth="1"/>
    <col min="16" max="16" width="3.140625" customWidth="1"/>
    <col min="17" max="17" width="8.28515625" bestFit="1" customWidth="1"/>
    <col min="18" max="18" width="10.140625" bestFit="1" customWidth="1"/>
    <col min="19" max="19" width="2.42578125" customWidth="1"/>
    <col min="22" max="22" width="2.140625" customWidth="1"/>
  </cols>
  <sheetData>
    <row r="1" spans="1:22" ht="26.25" x14ac:dyDescent="0.4">
      <c r="A1" s="103" t="s">
        <v>36</v>
      </c>
      <c r="B1" s="104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" customHeight="1" x14ac:dyDescent="0.25"/>
    <row r="3" spans="1:22" x14ac:dyDescent="0.25">
      <c r="A3" s="100" t="s">
        <v>1</v>
      </c>
      <c r="B3" s="106"/>
      <c r="C3" s="106"/>
      <c r="D3" s="106"/>
      <c r="E3" s="106"/>
      <c r="F3" s="106"/>
      <c r="G3" s="106"/>
      <c r="H3" s="106"/>
      <c r="I3" s="106"/>
      <c r="J3" s="1"/>
    </row>
    <row r="4" spans="1:22" x14ac:dyDescent="0.25">
      <c r="A4" s="1" t="s">
        <v>3</v>
      </c>
      <c r="B4" s="2"/>
      <c r="C4" s="2"/>
      <c r="D4" s="2"/>
      <c r="E4" s="2"/>
      <c r="F4" s="3" t="s">
        <v>4</v>
      </c>
      <c r="G4" s="4"/>
      <c r="H4" s="4"/>
      <c r="I4" s="4"/>
      <c r="J4" s="2"/>
    </row>
    <row r="5" spans="1:22" x14ac:dyDescent="0.25">
      <c r="A5" s="1" t="s">
        <v>5</v>
      </c>
      <c r="B5" s="2"/>
      <c r="C5" s="2"/>
      <c r="D5" s="2"/>
      <c r="E5" s="2"/>
      <c r="F5" s="5"/>
      <c r="G5" s="5"/>
      <c r="H5" s="5"/>
      <c r="I5" s="3"/>
      <c r="J5" s="2"/>
    </row>
    <row r="6" spans="1:22" ht="12" customHeight="1" x14ac:dyDescent="0.25">
      <c r="A6" s="1"/>
      <c r="B6" s="2"/>
      <c r="C6" s="2"/>
      <c r="D6" s="2"/>
      <c r="E6" s="2"/>
      <c r="F6" s="6"/>
      <c r="G6" s="6"/>
      <c r="H6" s="6"/>
      <c r="I6" s="6"/>
      <c r="J6" s="2"/>
    </row>
    <row r="7" spans="1:22" ht="15" customHeight="1" x14ac:dyDescent="0.25">
      <c r="A7" s="7"/>
      <c r="B7" s="8" t="s">
        <v>6</v>
      </c>
      <c r="C7" s="8" t="s">
        <v>7</v>
      </c>
      <c r="D7" s="9" t="s">
        <v>8</v>
      </c>
      <c r="F7" s="7"/>
      <c r="G7" s="8" t="s">
        <v>6</v>
      </c>
      <c r="H7" s="8" t="s">
        <v>7</v>
      </c>
      <c r="I7" s="9" t="s">
        <v>8</v>
      </c>
    </row>
    <row r="8" spans="1:22" x14ac:dyDescent="0.25">
      <c r="A8" s="13" t="s">
        <v>9</v>
      </c>
      <c r="B8" s="14">
        <v>1000</v>
      </c>
      <c r="C8" s="15">
        <f>$B$8</f>
        <v>1000</v>
      </c>
      <c r="D8" s="16">
        <f t="shared" ref="D8" si="0">$B$8</f>
        <v>1000</v>
      </c>
      <c r="F8" s="13" t="s">
        <v>9</v>
      </c>
      <c r="G8" s="15">
        <f>$B$8</f>
        <v>1000</v>
      </c>
      <c r="H8" s="15">
        <f t="shared" ref="H8:I8" si="1">$B$8</f>
        <v>1000</v>
      </c>
      <c r="I8" s="16">
        <f t="shared" si="1"/>
        <v>1000</v>
      </c>
    </row>
    <row r="9" spans="1:22" x14ac:dyDescent="0.25">
      <c r="A9" s="13" t="s">
        <v>11</v>
      </c>
      <c r="B9" s="14">
        <v>671</v>
      </c>
      <c r="C9" s="15">
        <f>$B$9</f>
        <v>671</v>
      </c>
      <c r="D9" s="16">
        <f>$B$9</f>
        <v>671</v>
      </c>
      <c r="F9" s="13" t="s">
        <v>11</v>
      </c>
      <c r="G9" s="15">
        <f>$B$9</f>
        <v>671</v>
      </c>
      <c r="H9" s="15">
        <f t="shared" ref="H9:I9" si="2">$B$9</f>
        <v>671</v>
      </c>
      <c r="I9" s="16">
        <f t="shared" si="2"/>
        <v>671</v>
      </c>
    </row>
    <row r="10" spans="1:22" x14ac:dyDescent="0.25">
      <c r="A10" s="13" t="s">
        <v>14</v>
      </c>
      <c r="B10" s="14">
        <v>1200</v>
      </c>
      <c r="C10" s="15">
        <f>$B$10</f>
        <v>1200</v>
      </c>
      <c r="D10" s="16">
        <f>$B$10</f>
        <v>1200</v>
      </c>
      <c r="F10" s="13" t="s">
        <v>14</v>
      </c>
      <c r="G10" s="15">
        <f>$B$10</f>
        <v>1200</v>
      </c>
      <c r="H10" s="15">
        <f>$B$10</f>
        <v>1200</v>
      </c>
      <c r="I10" s="16">
        <f>$B$10</f>
        <v>1200</v>
      </c>
    </row>
    <row r="11" spans="1:22" x14ac:dyDescent="0.25">
      <c r="A11" s="13" t="s">
        <v>16</v>
      </c>
      <c r="B11" s="14">
        <v>3376</v>
      </c>
      <c r="C11" s="15">
        <f>$B$11</f>
        <v>3376</v>
      </c>
      <c r="D11" s="16">
        <f>$B$11</f>
        <v>3376</v>
      </c>
      <c r="F11" s="13" t="s">
        <v>16</v>
      </c>
      <c r="G11" s="14">
        <v>5888</v>
      </c>
      <c r="H11" s="15">
        <f>$G$11</f>
        <v>5888</v>
      </c>
      <c r="I11" s="16">
        <f>$G$11</f>
        <v>5888</v>
      </c>
    </row>
    <row r="12" spans="1:22" x14ac:dyDescent="0.25">
      <c r="A12" s="13" t="s">
        <v>18</v>
      </c>
      <c r="B12" s="14">
        <v>1296</v>
      </c>
      <c r="C12" s="15">
        <f>$B$12</f>
        <v>1296</v>
      </c>
      <c r="D12" s="23">
        <v>1504</v>
      </c>
      <c r="F12" s="13" t="s">
        <v>18</v>
      </c>
      <c r="G12" s="15">
        <f>$B$12</f>
        <v>1296</v>
      </c>
      <c r="H12" s="15">
        <f>$B$12</f>
        <v>1296</v>
      </c>
      <c r="I12" s="16">
        <f>$D$12</f>
        <v>1504</v>
      </c>
      <c r="N12" t="s">
        <v>2</v>
      </c>
    </row>
    <row r="13" spans="1:22" x14ac:dyDescent="0.25">
      <c r="A13" s="13" t="s">
        <v>20</v>
      </c>
      <c r="B13" s="24">
        <f>[2]Tuition!$A$2*15</f>
        <v>1076.25</v>
      </c>
      <c r="C13" s="15">
        <f>[2]Tuition!$B$2*15</f>
        <v>1338.75</v>
      </c>
      <c r="D13" s="16">
        <f>[2]Tuition!$C$2*15</f>
        <v>2223.75</v>
      </c>
      <c r="F13" s="13" t="s">
        <v>20</v>
      </c>
      <c r="G13" s="15">
        <f>[2]Tuition!A2*15</f>
        <v>1076.25</v>
      </c>
      <c r="H13" s="15">
        <f>[2]Tuition!B2*15</f>
        <v>1338.75</v>
      </c>
      <c r="I13" s="16">
        <f>[2]Tuition!C2*15</f>
        <v>2223.75</v>
      </c>
    </row>
    <row r="14" spans="1:22" ht="15.75" thickBot="1" x14ac:dyDescent="0.3">
      <c r="A14" s="25" t="s">
        <v>22</v>
      </c>
      <c r="B14" s="26">
        <f>SUM(B8:B13)</f>
        <v>8619.25</v>
      </c>
      <c r="C14" s="27">
        <f t="shared" ref="C14:D14" si="3">SUM(C8:C13)</f>
        <v>8881.75</v>
      </c>
      <c r="D14" s="28">
        <f t="shared" si="3"/>
        <v>9974.75</v>
      </c>
      <c r="F14" s="29" t="s">
        <v>22</v>
      </c>
      <c r="G14" s="27">
        <f>SUM(G8:G13)</f>
        <v>11131.25</v>
      </c>
      <c r="H14" s="27">
        <f t="shared" ref="H14:I14" si="4">SUM(H8:H13)</f>
        <v>11393.75</v>
      </c>
      <c r="I14" s="28">
        <f t="shared" si="4"/>
        <v>12486.75</v>
      </c>
    </row>
    <row r="15" spans="1:22" ht="19.5" thickTop="1" x14ac:dyDescent="0.3">
      <c r="A15" s="34"/>
      <c r="B15" s="35">
        <f>B14*2</f>
        <v>17238.5</v>
      </c>
      <c r="C15" s="36">
        <f t="shared" ref="C15:D15" si="5">C14*2</f>
        <v>17763.5</v>
      </c>
      <c r="D15" s="37">
        <f t="shared" si="5"/>
        <v>19949.5</v>
      </c>
      <c r="E15" s="38"/>
      <c r="F15" s="34"/>
      <c r="G15" s="36">
        <f>G14*2</f>
        <v>22262.5</v>
      </c>
      <c r="H15" s="36">
        <f t="shared" ref="H15:I15" si="6">H14*2</f>
        <v>22787.5</v>
      </c>
      <c r="I15" s="37">
        <f t="shared" si="6"/>
        <v>24973.5</v>
      </c>
      <c r="J15" s="39"/>
      <c r="K15" s="40"/>
      <c r="L15" s="41"/>
      <c r="M15" s="41"/>
      <c r="N15" s="41"/>
      <c r="O15" s="41"/>
      <c r="P15" s="41"/>
      <c r="Q15" s="41"/>
      <c r="R15" s="41"/>
      <c r="S15" s="11"/>
      <c r="T15" s="11"/>
      <c r="U15" s="11"/>
      <c r="V15" s="12"/>
    </row>
    <row r="16" spans="1:22" ht="15" customHeight="1" x14ac:dyDescent="0.3">
      <c r="A16" s="67"/>
      <c r="B16" s="5"/>
      <c r="C16" s="5"/>
      <c r="D16" s="5"/>
      <c r="E16" s="5"/>
      <c r="F16" s="5"/>
      <c r="G16" s="5"/>
      <c r="H16" s="5"/>
      <c r="I16" s="5"/>
      <c r="J16" s="5"/>
      <c r="K16" s="107" t="s">
        <v>23</v>
      </c>
      <c r="L16" s="108"/>
      <c r="M16" s="108"/>
      <c r="N16" s="108"/>
      <c r="O16" s="108"/>
      <c r="P16" s="108"/>
      <c r="Q16" s="108"/>
      <c r="R16" s="108"/>
      <c r="S16" s="5"/>
      <c r="U16" s="5"/>
      <c r="V16" s="42"/>
    </row>
    <row r="17" spans="1:22" ht="18.75" x14ac:dyDescent="0.3">
      <c r="B17" s="38"/>
      <c r="C17" s="38"/>
      <c r="D17" s="38"/>
      <c r="E17" s="38"/>
      <c r="F17" s="38"/>
      <c r="G17" s="38"/>
      <c r="H17" s="38"/>
      <c r="I17" s="38"/>
      <c r="J17" s="38"/>
      <c r="K17" s="107"/>
      <c r="L17" s="108"/>
      <c r="M17" s="108"/>
      <c r="N17" s="108"/>
      <c r="O17" s="108"/>
      <c r="P17" s="108"/>
      <c r="Q17" s="108"/>
      <c r="R17" s="108"/>
      <c r="S17" s="5"/>
      <c r="U17" s="5"/>
      <c r="V17" s="42"/>
    </row>
    <row r="18" spans="1:22" ht="15" customHeight="1" thickBot="1" x14ac:dyDescent="0.3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  <c r="J18" s="44"/>
      <c r="K18" s="109" t="s">
        <v>25</v>
      </c>
      <c r="L18" s="110"/>
      <c r="M18" s="45"/>
      <c r="N18" s="21" t="s">
        <v>26</v>
      </c>
      <c r="O18" s="21" t="s">
        <v>27</v>
      </c>
      <c r="P18" s="21"/>
      <c r="Q18" s="21" t="s">
        <v>28</v>
      </c>
      <c r="R18" s="21" t="s">
        <v>29</v>
      </c>
      <c r="S18" s="5"/>
      <c r="T18" s="46" t="s">
        <v>30</v>
      </c>
      <c r="U18" s="46" t="s">
        <v>31</v>
      </c>
      <c r="V18" s="42"/>
    </row>
    <row r="19" spans="1:22" ht="15" customHeight="1" thickTop="1" thickBot="1" x14ac:dyDescent="0.3">
      <c r="A19" s="1" t="s">
        <v>3</v>
      </c>
      <c r="B19" s="2"/>
      <c r="C19" s="2"/>
      <c r="D19" s="2"/>
      <c r="E19" s="2"/>
      <c r="F19" s="43" t="s">
        <v>4</v>
      </c>
      <c r="G19" s="2"/>
      <c r="H19" s="2"/>
      <c r="I19" s="2"/>
      <c r="J19" s="2"/>
      <c r="K19" s="47" t="s">
        <v>32</v>
      </c>
      <c r="L19" s="48">
        <v>75</v>
      </c>
      <c r="M19" s="48"/>
      <c r="N19" s="48">
        <v>211</v>
      </c>
      <c r="O19" s="48">
        <v>368</v>
      </c>
      <c r="P19" s="48"/>
      <c r="Q19" s="48">
        <v>81</v>
      </c>
      <c r="R19" s="48">
        <v>94</v>
      </c>
      <c r="S19" s="48"/>
      <c r="T19" s="49">
        <v>87</v>
      </c>
      <c r="U19" s="49">
        <v>104</v>
      </c>
      <c r="V19" s="50"/>
    </row>
    <row r="20" spans="1:22" ht="15" customHeight="1" thickTop="1" thickBot="1" x14ac:dyDescent="0.3">
      <c r="A20" s="98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51">
        <v>2</v>
      </c>
      <c r="L20" s="48">
        <f t="shared" ref="L20:L38" si="7">$L$19*K20</f>
        <v>150</v>
      </c>
      <c r="M20" s="48" t="s">
        <v>2</v>
      </c>
      <c r="N20" s="48">
        <f t="shared" ref="N20:N38" si="8">$N$19*K20</f>
        <v>422</v>
      </c>
      <c r="O20" s="48">
        <f t="shared" ref="O20:O38" si="9">$O$19*K20</f>
        <v>736</v>
      </c>
      <c r="P20" s="48"/>
      <c r="Q20" s="48">
        <f t="shared" ref="Q20:Q38" si="10">$Q$19*K20</f>
        <v>162</v>
      </c>
      <c r="R20" s="48">
        <f t="shared" ref="R20:R38" si="11">$R$19*K20</f>
        <v>188</v>
      </c>
      <c r="S20" s="48"/>
      <c r="T20" s="48">
        <f>$T$19*K20</f>
        <v>174</v>
      </c>
      <c r="U20" s="48">
        <f>$U$19*K20</f>
        <v>208</v>
      </c>
      <c r="V20" s="52"/>
    </row>
    <row r="21" spans="1:22" ht="15" customHeight="1" thickTop="1" thickBot="1" x14ac:dyDescent="0.3">
      <c r="K21" s="51">
        <v>3</v>
      </c>
      <c r="L21" s="48">
        <f t="shared" si="7"/>
        <v>225</v>
      </c>
      <c r="M21" s="48"/>
      <c r="N21" s="48">
        <f t="shared" si="8"/>
        <v>633</v>
      </c>
      <c r="O21" s="48">
        <f t="shared" si="9"/>
        <v>1104</v>
      </c>
      <c r="P21" s="48"/>
      <c r="Q21" s="48">
        <f t="shared" si="10"/>
        <v>243</v>
      </c>
      <c r="R21" s="48">
        <f t="shared" si="11"/>
        <v>282</v>
      </c>
      <c r="S21" s="48"/>
      <c r="T21" s="48">
        <f t="shared" ref="T21:T38" si="12">$T$19*K21</f>
        <v>261</v>
      </c>
      <c r="U21" s="48">
        <f t="shared" ref="U21:U38" si="13">$U$19*K21</f>
        <v>312</v>
      </c>
      <c r="V21" s="52"/>
    </row>
    <row r="22" spans="1:22" ht="15" customHeight="1" thickTop="1" thickBot="1" x14ac:dyDescent="0.3">
      <c r="A22" s="53"/>
      <c r="B22" s="8" t="s">
        <v>6</v>
      </c>
      <c r="C22" s="8" t="s">
        <v>7</v>
      </c>
      <c r="D22" s="9" t="s">
        <v>8</v>
      </c>
      <c r="E22" s="55"/>
      <c r="F22" s="53"/>
      <c r="G22" s="8" t="s">
        <v>6</v>
      </c>
      <c r="H22" s="8" t="s">
        <v>7</v>
      </c>
      <c r="I22" s="9" t="s">
        <v>8</v>
      </c>
      <c r="K22" s="51">
        <v>4</v>
      </c>
      <c r="L22" s="48">
        <f t="shared" si="7"/>
        <v>300</v>
      </c>
      <c r="M22" s="48"/>
      <c r="N22" s="48">
        <f t="shared" si="8"/>
        <v>844</v>
      </c>
      <c r="O22" s="48">
        <f t="shared" si="9"/>
        <v>1472</v>
      </c>
      <c r="P22" s="48"/>
      <c r="Q22" s="48">
        <f t="shared" si="10"/>
        <v>324</v>
      </c>
      <c r="R22" s="48">
        <f t="shared" si="11"/>
        <v>376</v>
      </c>
      <c r="S22" s="48"/>
      <c r="T22" s="48">
        <f t="shared" si="12"/>
        <v>348</v>
      </c>
      <c r="U22" s="48">
        <f t="shared" si="13"/>
        <v>416</v>
      </c>
      <c r="V22" s="52"/>
    </row>
    <row r="23" spans="1:22" ht="15" customHeight="1" thickTop="1" thickBot="1" x14ac:dyDescent="0.3">
      <c r="A23" s="13" t="s">
        <v>9</v>
      </c>
      <c r="B23" s="15">
        <f>$B$8*0.75</f>
        <v>750</v>
      </c>
      <c r="C23" s="15">
        <f t="shared" ref="C23:D23" si="14">$B$8*0.75</f>
        <v>750</v>
      </c>
      <c r="D23" s="54">
        <f t="shared" si="14"/>
        <v>750</v>
      </c>
      <c r="E23" s="57"/>
      <c r="F23" s="13" t="s">
        <v>9</v>
      </c>
      <c r="G23" s="15">
        <f>$B$8*0.75</f>
        <v>750</v>
      </c>
      <c r="H23" s="15">
        <f t="shared" ref="H23:I23" si="15">$B$8*0.75</f>
        <v>750</v>
      </c>
      <c r="I23" s="16">
        <f t="shared" si="15"/>
        <v>750</v>
      </c>
      <c r="K23" s="51">
        <v>5</v>
      </c>
      <c r="L23" s="48">
        <f t="shared" si="7"/>
        <v>375</v>
      </c>
      <c r="M23" s="48"/>
      <c r="N23" s="48">
        <f t="shared" si="8"/>
        <v>1055</v>
      </c>
      <c r="O23" s="48">
        <f t="shared" si="9"/>
        <v>1840</v>
      </c>
      <c r="P23" s="48"/>
      <c r="Q23" s="48">
        <f t="shared" si="10"/>
        <v>405</v>
      </c>
      <c r="R23" s="48">
        <f t="shared" si="11"/>
        <v>470</v>
      </c>
      <c r="S23" s="48"/>
      <c r="T23" s="48">
        <f t="shared" si="12"/>
        <v>435</v>
      </c>
      <c r="U23" s="48">
        <f t="shared" si="13"/>
        <v>520</v>
      </c>
      <c r="V23" s="52"/>
    </row>
    <row r="24" spans="1:22" ht="15" customHeight="1" thickTop="1" thickBot="1" x14ac:dyDescent="0.3">
      <c r="A24" s="13" t="s">
        <v>11</v>
      </c>
      <c r="B24" s="14">
        <v>492</v>
      </c>
      <c r="C24" s="15">
        <f>$B$24</f>
        <v>492</v>
      </c>
      <c r="D24" s="56">
        <f>$B$24</f>
        <v>492</v>
      </c>
      <c r="E24" s="57"/>
      <c r="F24" s="13" t="s">
        <v>11</v>
      </c>
      <c r="G24" s="15">
        <f>$B$24</f>
        <v>492</v>
      </c>
      <c r="H24" s="15">
        <f>$B$24</f>
        <v>492</v>
      </c>
      <c r="I24" s="16">
        <f>$B$24</f>
        <v>492</v>
      </c>
      <c r="K24" s="51">
        <v>6</v>
      </c>
      <c r="L24" s="48">
        <f t="shared" si="7"/>
        <v>450</v>
      </c>
      <c r="M24" s="48"/>
      <c r="N24" s="48">
        <f t="shared" si="8"/>
        <v>1266</v>
      </c>
      <c r="O24" s="48">
        <f t="shared" si="9"/>
        <v>2208</v>
      </c>
      <c r="P24" s="48"/>
      <c r="Q24" s="48">
        <f t="shared" si="10"/>
        <v>486</v>
      </c>
      <c r="R24" s="48">
        <f t="shared" si="11"/>
        <v>564</v>
      </c>
      <c r="S24" s="48"/>
      <c r="T24" s="48">
        <f t="shared" si="12"/>
        <v>522</v>
      </c>
      <c r="U24" s="48">
        <f t="shared" si="13"/>
        <v>624</v>
      </c>
      <c r="V24" s="52"/>
    </row>
    <row r="25" spans="1:22" ht="15" customHeight="1" thickTop="1" thickBot="1" x14ac:dyDescent="0.3">
      <c r="A25" s="13" t="s">
        <v>14</v>
      </c>
      <c r="B25" s="15">
        <f>$B$10</f>
        <v>1200</v>
      </c>
      <c r="C25" s="15">
        <f t="shared" ref="C25:D25" si="16">$B$10</f>
        <v>1200</v>
      </c>
      <c r="D25" s="15">
        <f t="shared" si="16"/>
        <v>1200</v>
      </c>
      <c r="E25" s="57"/>
      <c r="F25" s="13" t="s">
        <v>14</v>
      </c>
      <c r="G25" s="15">
        <f>$B$10</f>
        <v>1200</v>
      </c>
      <c r="H25" s="15">
        <f t="shared" ref="H25:I25" si="17">$B$10</f>
        <v>1200</v>
      </c>
      <c r="I25" s="16">
        <f t="shared" si="17"/>
        <v>1200</v>
      </c>
      <c r="K25" s="51">
        <v>7</v>
      </c>
      <c r="L25" s="48">
        <f t="shared" si="7"/>
        <v>525</v>
      </c>
      <c r="M25" s="48"/>
      <c r="N25" s="48">
        <f t="shared" si="8"/>
        <v>1477</v>
      </c>
      <c r="O25" s="48">
        <f t="shared" si="9"/>
        <v>2576</v>
      </c>
      <c r="P25" s="48"/>
      <c r="Q25" s="48">
        <f t="shared" si="10"/>
        <v>567</v>
      </c>
      <c r="R25" s="48">
        <f t="shared" si="11"/>
        <v>658</v>
      </c>
      <c r="S25" s="48"/>
      <c r="T25" s="48">
        <f t="shared" si="12"/>
        <v>609</v>
      </c>
      <c r="U25" s="48">
        <f t="shared" si="13"/>
        <v>728</v>
      </c>
      <c r="V25" s="52"/>
    </row>
    <row r="26" spans="1:22" ht="15" customHeight="1" thickTop="1" thickBot="1" x14ac:dyDescent="0.3">
      <c r="A26" s="13" t="s">
        <v>16</v>
      </c>
      <c r="B26" s="15">
        <f>$B$11</f>
        <v>3376</v>
      </c>
      <c r="C26" s="15">
        <f t="shared" ref="C26:D26" si="18">$B$11</f>
        <v>3376</v>
      </c>
      <c r="D26" s="15">
        <f t="shared" si="18"/>
        <v>3376</v>
      </c>
      <c r="E26" s="57"/>
      <c r="F26" s="13" t="s">
        <v>16</v>
      </c>
      <c r="G26" s="15">
        <f>$G$11</f>
        <v>5888</v>
      </c>
      <c r="H26" s="15">
        <f>$G$11</f>
        <v>5888</v>
      </c>
      <c r="I26" s="16">
        <f>$G$11</f>
        <v>5888</v>
      </c>
      <c r="K26" s="51">
        <v>8</v>
      </c>
      <c r="L26" s="48">
        <f t="shared" si="7"/>
        <v>600</v>
      </c>
      <c r="M26" s="48"/>
      <c r="N26" s="48">
        <f t="shared" si="8"/>
        <v>1688</v>
      </c>
      <c r="O26" s="48">
        <f t="shared" si="9"/>
        <v>2944</v>
      </c>
      <c r="P26" s="48"/>
      <c r="Q26" s="48">
        <f t="shared" si="10"/>
        <v>648</v>
      </c>
      <c r="R26" s="48">
        <f t="shared" si="11"/>
        <v>752</v>
      </c>
      <c r="S26" s="48"/>
      <c r="T26" s="48">
        <f t="shared" si="12"/>
        <v>696</v>
      </c>
      <c r="U26" s="48">
        <f t="shared" si="13"/>
        <v>832</v>
      </c>
      <c r="V26" s="52"/>
    </row>
    <row r="27" spans="1:22" ht="15" customHeight="1" thickTop="1" thickBot="1" x14ac:dyDescent="0.3">
      <c r="A27" s="13" t="s">
        <v>18</v>
      </c>
      <c r="B27" s="15">
        <f>$B$12</f>
        <v>1296</v>
      </c>
      <c r="C27" s="15">
        <f t="shared" ref="C27" si="19">$B$12</f>
        <v>1296</v>
      </c>
      <c r="D27" s="15">
        <f>$D$12</f>
        <v>1504</v>
      </c>
      <c r="E27" s="57"/>
      <c r="F27" s="13" t="s">
        <v>18</v>
      </c>
      <c r="G27" s="15">
        <f>$B$12</f>
        <v>1296</v>
      </c>
      <c r="H27" s="15">
        <f t="shared" ref="H27" si="20">$B$12</f>
        <v>1296</v>
      </c>
      <c r="I27" s="16">
        <f>$D$12</f>
        <v>1504</v>
      </c>
      <c r="K27" s="51">
        <v>9</v>
      </c>
      <c r="L27" s="48">
        <f t="shared" si="7"/>
        <v>675</v>
      </c>
      <c r="M27" s="48"/>
      <c r="N27" s="48">
        <f t="shared" si="8"/>
        <v>1899</v>
      </c>
      <c r="O27" s="48">
        <f t="shared" si="9"/>
        <v>3312</v>
      </c>
      <c r="P27" s="48"/>
      <c r="Q27" s="48">
        <f t="shared" si="10"/>
        <v>729</v>
      </c>
      <c r="R27" s="48">
        <f t="shared" si="11"/>
        <v>846</v>
      </c>
      <c r="S27" s="48"/>
      <c r="T27" s="48">
        <f t="shared" si="12"/>
        <v>783</v>
      </c>
      <c r="U27" s="48">
        <f t="shared" si="13"/>
        <v>936</v>
      </c>
      <c r="V27" s="52"/>
    </row>
    <row r="28" spans="1:22" ht="15" customHeight="1" thickTop="1" thickBot="1" x14ac:dyDescent="0.3">
      <c r="A28" s="13" t="s">
        <v>20</v>
      </c>
      <c r="B28" s="15">
        <f>[2]Tuition!A2*11</f>
        <v>789.25</v>
      </c>
      <c r="C28" s="15">
        <f>[2]Tuition!B2*11</f>
        <v>981.75</v>
      </c>
      <c r="D28" s="56">
        <f>[2]Tuition!C2*11</f>
        <v>1630.75</v>
      </c>
      <c r="E28" s="57"/>
      <c r="F28" s="13" t="s">
        <v>20</v>
      </c>
      <c r="G28" s="15">
        <f>[2]Tuition!A2*11</f>
        <v>789.25</v>
      </c>
      <c r="H28" s="15">
        <f>[2]Tuition!B2*11</f>
        <v>981.75</v>
      </c>
      <c r="I28" s="16">
        <f>[2]Tuition!C2*11</f>
        <v>1630.75</v>
      </c>
      <c r="K28" s="51">
        <v>10</v>
      </c>
      <c r="L28" s="48">
        <f t="shared" si="7"/>
        <v>750</v>
      </c>
      <c r="M28" s="48"/>
      <c r="N28" s="48">
        <f t="shared" si="8"/>
        <v>2110</v>
      </c>
      <c r="O28" s="48">
        <f t="shared" si="9"/>
        <v>3680</v>
      </c>
      <c r="P28" s="48"/>
      <c r="Q28" s="48">
        <f t="shared" si="10"/>
        <v>810</v>
      </c>
      <c r="R28" s="48">
        <f t="shared" si="11"/>
        <v>940</v>
      </c>
      <c r="S28" s="48"/>
      <c r="T28" s="48">
        <f t="shared" si="12"/>
        <v>870</v>
      </c>
      <c r="U28" s="48">
        <f t="shared" si="13"/>
        <v>1040</v>
      </c>
      <c r="V28" s="52"/>
    </row>
    <row r="29" spans="1:22" ht="15" customHeight="1" thickTop="1" thickBot="1" x14ac:dyDescent="0.3">
      <c r="A29" s="25" t="s">
        <v>22</v>
      </c>
      <c r="B29" s="58">
        <f>SUM(B23:B28)</f>
        <v>7903.25</v>
      </c>
      <c r="C29" s="58">
        <f t="shared" ref="C29:D29" si="21">SUM(C23:C28)</f>
        <v>8095.75</v>
      </c>
      <c r="D29" s="59">
        <f t="shared" si="21"/>
        <v>8952.75</v>
      </c>
      <c r="E29" s="63"/>
      <c r="F29" s="25" t="s">
        <v>22</v>
      </c>
      <c r="G29" s="60">
        <f>SUM(G23:G28)</f>
        <v>10415.25</v>
      </c>
      <c r="H29" s="60">
        <f t="shared" ref="H29:I29" si="22">SUM(H23:H28)</f>
        <v>10607.75</v>
      </c>
      <c r="I29" s="61">
        <f t="shared" si="22"/>
        <v>11464.75</v>
      </c>
      <c r="K29" s="51">
        <v>11</v>
      </c>
      <c r="L29" s="48">
        <f t="shared" si="7"/>
        <v>825</v>
      </c>
      <c r="M29" s="48"/>
      <c r="N29" s="48">
        <f t="shared" si="8"/>
        <v>2321</v>
      </c>
      <c r="O29" s="48">
        <f t="shared" si="9"/>
        <v>4048</v>
      </c>
      <c r="P29" s="48"/>
      <c r="Q29" s="48">
        <f t="shared" si="10"/>
        <v>891</v>
      </c>
      <c r="R29" s="48">
        <f t="shared" si="11"/>
        <v>1034</v>
      </c>
      <c r="S29" s="48"/>
      <c r="T29" s="48">
        <f t="shared" si="12"/>
        <v>957</v>
      </c>
      <c r="U29" s="48">
        <f t="shared" si="13"/>
        <v>1144</v>
      </c>
      <c r="V29" s="52"/>
    </row>
    <row r="30" spans="1:22" ht="15" customHeight="1" thickTop="1" thickBot="1" x14ac:dyDescent="0.3">
      <c r="A30" s="34"/>
      <c r="B30" s="36">
        <f>B29*2</f>
        <v>15806.5</v>
      </c>
      <c r="C30" s="36">
        <f t="shared" ref="C30:D30" si="23">C29*2</f>
        <v>16191.5</v>
      </c>
      <c r="D30" s="62">
        <f t="shared" si="23"/>
        <v>17905.5</v>
      </c>
      <c r="E30" s="57"/>
      <c r="F30" s="64"/>
      <c r="G30" s="65">
        <f>G29*2</f>
        <v>20830.5</v>
      </c>
      <c r="H30" s="65">
        <f t="shared" ref="H30:I30" si="24">H29*2</f>
        <v>21215.5</v>
      </c>
      <c r="I30" s="66">
        <f t="shared" si="24"/>
        <v>22929.5</v>
      </c>
      <c r="K30" s="51">
        <v>12</v>
      </c>
      <c r="L30" s="48">
        <f t="shared" si="7"/>
        <v>900</v>
      </c>
      <c r="M30" s="48"/>
      <c r="N30" s="48">
        <f t="shared" si="8"/>
        <v>2532</v>
      </c>
      <c r="O30" s="48">
        <f t="shared" si="9"/>
        <v>4416</v>
      </c>
      <c r="P30" s="48"/>
      <c r="Q30" s="48">
        <f t="shared" si="10"/>
        <v>972</v>
      </c>
      <c r="R30" s="48">
        <f t="shared" si="11"/>
        <v>1128</v>
      </c>
      <c r="S30" s="48"/>
      <c r="T30" s="48">
        <f t="shared" si="12"/>
        <v>1044</v>
      </c>
      <c r="U30" s="48">
        <f t="shared" si="13"/>
        <v>1248</v>
      </c>
      <c r="V30" s="52"/>
    </row>
    <row r="31" spans="1:22" ht="15" customHeight="1" thickTop="1" thickBot="1" x14ac:dyDescent="0.3">
      <c r="K31" s="51">
        <v>13</v>
      </c>
      <c r="L31" s="48">
        <f t="shared" si="7"/>
        <v>975</v>
      </c>
      <c r="M31" s="48"/>
      <c r="N31" s="48">
        <f t="shared" si="8"/>
        <v>2743</v>
      </c>
      <c r="O31" s="48">
        <f t="shared" si="9"/>
        <v>4784</v>
      </c>
      <c r="P31" s="48"/>
      <c r="Q31" s="48">
        <f t="shared" si="10"/>
        <v>1053</v>
      </c>
      <c r="R31" s="48">
        <f t="shared" si="11"/>
        <v>1222</v>
      </c>
      <c r="S31" s="48"/>
      <c r="T31" s="48">
        <f t="shared" si="12"/>
        <v>1131</v>
      </c>
      <c r="U31" s="48">
        <f t="shared" si="13"/>
        <v>1352</v>
      </c>
      <c r="V31" s="52"/>
    </row>
    <row r="32" spans="1:22" ht="15" customHeight="1" thickTop="1" thickBot="1" x14ac:dyDescent="0.3">
      <c r="A32" s="100" t="s">
        <v>33</v>
      </c>
      <c r="B32" s="100"/>
      <c r="C32" s="100"/>
      <c r="D32" s="100"/>
      <c r="E32" s="100"/>
      <c r="F32" s="100"/>
      <c r="G32" s="100"/>
      <c r="H32" s="100"/>
      <c r="I32" s="100"/>
      <c r="J32" s="1"/>
      <c r="K32" s="51">
        <v>14</v>
      </c>
      <c r="L32" s="48">
        <f t="shared" si="7"/>
        <v>1050</v>
      </c>
      <c r="M32" s="48"/>
      <c r="N32" s="48">
        <f t="shared" si="8"/>
        <v>2954</v>
      </c>
      <c r="O32" s="48">
        <f t="shared" si="9"/>
        <v>5152</v>
      </c>
      <c r="P32" s="48"/>
      <c r="Q32" s="48">
        <f t="shared" si="10"/>
        <v>1134</v>
      </c>
      <c r="R32" s="48">
        <f t="shared" si="11"/>
        <v>1316</v>
      </c>
      <c r="S32" s="48"/>
      <c r="T32" s="48">
        <f t="shared" si="12"/>
        <v>1218</v>
      </c>
      <c r="U32" s="48">
        <f t="shared" si="13"/>
        <v>1456</v>
      </c>
      <c r="V32" s="52"/>
    </row>
    <row r="33" spans="1:22" ht="15" customHeight="1" thickTop="1" thickBot="1" x14ac:dyDescent="0.3">
      <c r="A33" s="1" t="s">
        <v>3</v>
      </c>
      <c r="B33" s="2"/>
      <c r="C33" s="2"/>
      <c r="D33" s="2"/>
      <c r="E33" s="2"/>
      <c r="F33" s="3" t="s">
        <v>4</v>
      </c>
      <c r="G33" s="2"/>
      <c r="H33" s="2"/>
      <c r="I33" s="2"/>
      <c r="J33" s="2"/>
      <c r="K33" s="51">
        <v>15</v>
      </c>
      <c r="L33" s="48">
        <f t="shared" si="7"/>
        <v>1125</v>
      </c>
      <c r="M33" s="48"/>
      <c r="N33" s="48">
        <f t="shared" si="8"/>
        <v>3165</v>
      </c>
      <c r="O33" s="48">
        <f t="shared" si="9"/>
        <v>5520</v>
      </c>
      <c r="P33" s="48"/>
      <c r="Q33" s="48">
        <f t="shared" si="10"/>
        <v>1215</v>
      </c>
      <c r="R33" s="48">
        <f t="shared" si="11"/>
        <v>1410</v>
      </c>
      <c r="S33" s="48"/>
      <c r="T33" s="48">
        <f t="shared" si="12"/>
        <v>1305</v>
      </c>
      <c r="U33" s="48">
        <f t="shared" si="13"/>
        <v>1560</v>
      </c>
      <c r="V33" s="52"/>
    </row>
    <row r="34" spans="1:22" ht="15" customHeight="1" thickTop="1" thickBot="1" x14ac:dyDescent="0.3">
      <c r="A34" s="1" t="s">
        <v>5</v>
      </c>
      <c r="B34" s="2"/>
      <c r="C34" s="2"/>
      <c r="D34" s="2"/>
      <c r="E34" s="2"/>
      <c r="F34" s="2"/>
      <c r="G34" s="2"/>
      <c r="H34" s="2"/>
      <c r="I34" s="2"/>
      <c r="J34" s="2"/>
      <c r="K34" s="69">
        <v>16</v>
      </c>
      <c r="L34" s="70">
        <f t="shared" si="7"/>
        <v>1200</v>
      </c>
      <c r="M34" s="71"/>
      <c r="N34" s="70">
        <f t="shared" si="8"/>
        <v>3376</v>
      </c>
      <c r="O34" s="70">
        <f t="shared" si="9"/>
        <v>5888</v>
      </c>
      <c r="P34" s="71"/>
      <c r="Q34" s="70">
        <f t="shared" si="10"/>
        <v>1296</v>
      </c>
      <c r="R34" s="70">
        <f t="shared" si="11"/>
        <v>1504</v>
      </c>
      <c r="S34" s="70"/>
      <c r="T34" s="70">
        <f t="shared" si="12"/>
        <v>1392</v>
      </c>
      <c r="U34" s="70">
        <f t="shared" si="13"/>
        <v>1664</v>
      </c>
      <c r="V34" s="72"/>
    </row>
    <row r="35" spans="1:22" ht="15" customHeight="1" thickTop="1" thickBot="1" x14ac:dyDescent="0.3">
      <c r="K35" s="51">
        <v>17</v>
      </c>
      <c r="L35" s="48">
        <f t="shared" si="7"/>
        <v>1275</v>
      </c>
      <c r="M35" s="48"/>
      <c r="N35" s="48">
        <f t="shared" si="8"/>
        <v>3587</v>
      </c>
      <c r="O35" s="48">
        <f t="shared" si="9"/>
        <v>6256</v>
      </c>
      <c r="P35" s="48"/>
      <c r="Q35" s="48">
        <f t="shared" si="10"/>
        <v>1377</v>
      </c>
      <c r="R35" s="48">
        <f t="shared" si="11"/>
        <v>1598</v>
      </c>
      <c r="S35" s="48"/>
      <c r="T35" s="48">
        <f t="shared" si="12"/>
        <v>1479</v>
      </c>
      <c r="U35" s="48">
        <f t="shared" si="13"/>
        <v>1768</v>
      </c>
      <c r="V35" s="52"/>
    </row>
    <row r="36" spans="1:22" s="74" customFormat="1" ht="15" customHeight="1" thickTop="1" thickBot="1" x14ac:dyDescent="0.3">
      <c r="A36" s="53"/>
      <c r="B36" s="8" t="s">
        <v>6</v>
      </c>
      <c r="C36" s="8" t="s">
        <v>7</v>
      </c>
      <c r="D36" s="9" t="s">
        <v>8</v>
      </c>
      <c r="E36" s="55"/>
      <c r="F36" s="53"/>
      <c r="G36" s="8" t="s">
        <v>6</v>
      </c>
      <c r="H36" s="8" t="s">
        <v>7</v>
      </c>
      <c r="I36" s="9" t="s">
        <v>8</v>
      </c>
      <c r="J36"/>
      <c r="K36" s="51">
        <v>18</v>
      </c>
      <c r="L36" s="48">
        <f t="shared" si="7"/>
        <v>1350</v>
      </c>
      <c r="M36" s="48"/>
      <c r="N36" s="48">
        <f t="shared" si="8"/>
        <v>3798</v>
      </c>
      <c r="O36" s="48">
        <f t="shared" si="9"/>
        <v>6624</v>
      </c>
      <c r="P36" s="48"/>
      <c r="Q36" s="48">
        <f t="shared" si="10"/>
        <v>1458</v>
      </c>
      <c r="R36" s="48">
        <f t="shared" si="11"/>
        <v>1692</v>
      </c>
      <c r="S36" s="73"/>
      <c r="T36" s="48">
        <f t="shared" si="12"/>
        <v>1566</v>
      </c>
      <c r="U36" s="48">
        <f t="shared" si="13"/>
        <v>1872</v>
      </c>
      <c r="V36" s="52"/>
    </row>
    <row r="37" spans="1:22" ht="15" customHeight="1" thickTop="1" thickBot="1" x14ac:dyDescent="0.3">
      <c r="A37" s="13" t="s">
        <v>9</v>
      </c>
      <c r="B37" s="75">
        <f>$B$8*0.5</f>
        <v>500</v>
      </c>
      <c r="C37" s="15">
        <f t="shared" ref="C37:D37" si="25">$B$8*0.5</f>
        <v>500</v>
      </c>
      <c r="D37" s="56">
        <f t="shared" si="25"/>
        <v>500</v>
      </c>
      <c r="E37" s="57"/>
      <c r="F37" s="13" t="s">
        <v>9</v>
      </c>
      <c r="G37" s="75">
        <f>$B$8*0.5</f>
        <v>500</v>
      </c>
      <c r="H37" s="15">
        <f t="shared" ref="H37:I37" si="26">$B$8*0.5</f>
        <v>500</v>
      </c>
      <c r="I37" s="16">
        <f t="shared" si="26"/>
        <v>500</v>
      </c>
      <c r="K37" s="51">
        <v>19</v>
      </c>
      <c r="L37" s="48">
        <f t="shared" si="7"/>
        <v>1425</v>
      </c>
      <c r="M37" s="48"/>
      <c r="N37" s="48">
        <f t="shared" si="8"/>
        <v>4009</v>
      </c>
      <c r="O37" s="48">
        <f t="shared" si="9"/>
        <v>6992</v>
      </c>
      <c r="P37" s="48"/>
      <c r="Q37" s="48">
        <f t="shared" si="10"/>
        <v>1539</v>
      </c>
      <c r="R37" s="48">
        <f t="shared" si="11"/>
        <v>1786</v>
      </c>
      <c r="S37" s="48"/>
      <c r="T37" s="48">
        <f t="shared" si="12"/>
        <v>1653</v>
      </c>
      <c r="U37" s="48">
        <f t="shared" si="13"/>
        <v>1976</v>
      </c>
      <c r="V37" s="52"/>
    </row>
    <row r="38" spans="1:22" ht="15" customHeight="1" thickTop="1" x14ac:dyDescent="0.25">
      <c r="A38" s="13" t="s">
        <v>11</v>
      </c>
      <c r="B38" s="89">
        <v>358</v>
      </c>
      <c r="C38" s="15">
        <f>$B$38</f>
        <v>358</v>
      </c>
      <c r="D38" s="56">
        <f>$B$38</f>
        <v>358</v>
      </c>
      <c r="E38" s="57"/>
      <c r="F38" s="13" t="s">
        <v>11</v>
      </c>
      <c r="G38" s="75">
        <f>$B$38</f>
        <v>358</v>
      </c>
      <c r="H38" s="15">
        <f>$B$38</f>
        <v>358</v>
      </c>
      <c r="I38" s="16">
        <f>$B$38</f>
        <v>358</v>
      </c>
      <c r="K38" s="90">
        <v>20</v>
      </c>
      <c r="L38" s="91">
        <f t="shared" si="7"/>
        <v>1500</v>
      </c>
      <c r="M38" s="91"/>
      <c r="N38" s="91">
        <f t="shared" si="8"/>
        <v>4220</v>
      </c>
      <c r="O38" s="91">
        <f t="shared" si="9"/>
        <v>7360</v>
      </c>
      <c r="P38" s="91"/>
      <c r="Q38" s="91">
        <f t="shared" si="10"/>
        <v>1620</v>
      </c>
      <c r="R38" s="91">
        <f t="shared" si="11"/>
        <v>1880</v>
      </c>
      <c r="S38" s="91"/>
      <c r="T38" s="91">
        <f t="shared" si="12"/>
        <v>1740</v>
      </c>
      <c r="U38" s="91">
        <f t="shared" si="13"/>
        <v>2080</v>
      </c>
      <c r="V38" s="92"/>
    </row>
    <row r="39" spans="1:22" ht="15" customHeight="1" thickBot="1" x14ac:dyDescent="0.3">
      <c r="A39" s="13" t="s">
        <v>14</v>
      </c>
      <c r="B39" s="75">
        <f>B10</f>
        <v>1200</v>
      </c>
      <c r="C39" s="15">
        <f t="shared" ref="C39:D39" si="27">$B$10</f>
        <v>1200</v>
      </c>
      <c r="D39" s="56">
        <f t="shared" si="27"/>
        <v>1200</v>
      </c>
      <c r="E39" s="57"/>
      <c r="F39" s="13" t="s">
        <v>14</v>
      </c>
      <c r="G39" s="75">
        <f>$B$10</f>
        <v>1200</v>
      </c>
      <c r="H39" s="15">
        <f t="shared" ref="H39:I39" si="28">$B$10</f>
        <v>1200</v>
      </c>
      <c r="I39" s="16">
        <f t="shared" si="28"/>
        <v>1200</v>
      </c>
      <c r="K39" s="3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3"/>
    </row>
    <row r="40" spans="1:22" ht="15.75" thickTop="1" x14ac:dyDescent="0.25">
      <c r="A40" s="13" t="s">
        <v>16</v>
      </c>
      <c r="B40" s="75">
        <f>$B$11</f>
        <v>3376</v>
      </c>
      <c r="C40" s="15">
        <f t="shared" ref="C40:D40" si="29">$B$11</f>
        <v>3376</v>
      </c>
      <c r="D40" s="56">
        <f t="shared" si="29"/>
        <v>3376</v>
      </c>
      <c r="E40" s="57"/>
      <c r="F40" s="13" t="s">
        <v>16</v>
      </c>
      <c r="G40" s="75">
        <f>$G$11</f>
        <v>5888</v>
      </c>
      <c r="H40" s="15">
        <f>$G$11</f>
        <v>5888</v>
      </c>
      <c r="I40" s="16">
        <f>$G$11</f>
        <v>5888</v>
      </c>
    </row>
    <row r="41" spans="1:22" x14ac:dyDescent="0.25">
      <c r="A41" s="13" t="s">
        <v>18</v>
      </c>
      <c r="B41" s="75">
        <f>$B$12</f>
        <v>1296</v>
      </c>
      <c r="C41" s="15">
        <f>$B$12</f>
        <v>1296</v>
      </c>
      <c r="D41" s="56">
        <f>$D$12</f>
        <v>1504</v>
      </c>
      <c r="E41" s="57"/>
      <c r="F41" s="13" t="s">
        <v>18</v>
      </c>
      <c r="G41" s="75">
        <f>$B$12</f>
        <v>1296</v>
      </c>
      <c r="H41" s="15">
        <f>$B$12</f>
        <v>1296</v>
      </c>
      <c r="I41" s="16">
        <f>$D$12</f>
        <v>1504</v>
      </c>
    </row>
    <row r="42" spans="1:22" x14ac:dyDescent="0.25">
      <c r="A42" s="13" t="s">
        <v>20</v>
      </c>
      <c r="B42" s="75">
        <f>[2]Tuition!A2*8</f>
        <v>574</v>
      </c>
      <c r="C42" s="15">
        <f>[2]Tuition!B2*8</f>
        <v>714</v>
      </c>
      <c r="D42" s="56">
        <f>[2]Tuition!C2*8</f>
        <v>1186</v>
      </c>
      <c r="E42" s="57"/>
      <c r="F42" s="13" t="s">
        <v>20</v>
      </c>
      <c r="G42" s="75">
        <f>[2]Tuition!A2*8</f>
        <v>574</v>
      </c>
      <c r="H42" s="15">
        <f>[2]Tuition!B2*8</f>
        <v>714</v>
      </c>
      <c r="I42" s="16">
        <f>[2]Tuition!C2*8</f>
        <v>1186</v>
      </c>
    </row>
    <row r="43" spans="1:22" x14ac:dyDescent="0.25">
      <c r="A43" s="25" t="s">
        <v>22</v>
      </c>
      <c r="B43" s="76">
        <f>SUM(B37:B42)</f>
        <v>7304</v>
      </c>
      <c r="C43" s="27">
        <f t="shared" ref="C43:D43" si="30">SUM(C37:C42)</f>
        <v>7444</v>
      </c>
      <c r="D43" s="77">
        <f t="shared" si="30"/>
        <v>8124</v>
      </c>
      <c r="E43" s="63"/>
      <c r="F43" s="25" t="s">
        <v>22</v>
      </c>
      <c r="G43" s="76">
        <f>SUM(G37:G42)</f>
        <v>9816</v>
      </c>
      <c r="H43" s="27">
        <f t="shared" ref="H43:I43" si="31">SUM(H37:H42)</f>
        <v>9956</v>
      </c>
      <c r="I43" s="28">
        <f t="shared" si="31"/>
        <v>10636</v>
      </c>
    </row>
    <row r="44" spans="1:22" x14ac:dyDescent="0.25">
      <c r="A44" s="64"/>
      <c r="B44" s="78">
        <f>$B$43*2</f>
        <v>14608</v>
      </c>
      <c r="C44" s="36">
        <f>$C$43*2</f>
        <v>14888</v>
      </c>
      <c r="D44" s="62">
        <f>$D$43*2</f>
        <v>16248</v>
      </c>
      <c r="E44" s="79"/>
      <c r="F44" s="64"/>
      <c r="G44" s="78">
        <f>G43*2</f>
        <v>19632</v>
      </c>
      <c r="H44" s="36">
        <f t="shared" ref="H44:I44" si="32">H43*2</f>
        <v>19912</v>
      </c>
      <c r="I44" s="37">
        <f t="shared" si="32"/>
        <v>21272</v>
      </c>
    </row>
    <row r="45" spans="1:22" x14ac:dyDescent="0.25">
      <c r="A45" s="67"/>
      <c r="B45" s="5"/>
      <c r="C45" s="5"/>
      <c r="D45" s="5"/>
      <c r="E45" s="5"/>
    </row>
    <row r="46" spans="1:22" x14ac:dyDescent="0.25">
      <c r="A46" s="100" t="s">
        <v>34</v>
      </c>
      <c r="B46" s="100"/>
      <c r="C46" s="100"/>
      <c r="D46" s="100"/>
      <c r="E46" s="100"/>
      <c r="F46" s="100"/>
      <c r="G46" s="100"/>
      <c r="H46" s="100"/>
      <c r="I46" s="100"/>
      <c r="J46" s="1"/>
    </row>
    <row r="47" spans="1:22" ht="12" customHeight="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</row>
    <row r="48" spans="1:22" s="74" customFormat="1" ht="15" customHeight="1" x14ac:dyDescent="0.25">
      <c r="A48" s="53"/>
      <c r="B48" s="8" t="s">
        <v>6</v>
      </c>
      <c r="C48" s="8" t="s">
        <v>7</v>
      </c>
      <c r="D48" s="9" t="s">
        <v>8</v>
      </c>
      <c r="E48" s="81"/>
    </row>
    <row r="49" spans="1:10" x14ac:dyDescent="0.25">
      <c r="A49" s="13" t="s">
        <v>9</v>
      </c>
      <c r="B49" s="15">
        <f>$B$8*0.25</f>
        <v>250</v>
      </c>
      <c r="C49" s="15">
        <f t="shared" ref="C49:D49" si="33">$B$8*0.25</f>
        <v>250</v>
      </c>
      <c r="D49" s="56">
        <f t="shared" si="33"/>
        <v>250</v>
      </c>
      <c r="E49" s="82"/>
    </row>
    <row r="50" spans="1:10" x14ac:dyDescent="0.25">
      <c r="A50" s="13" t="s">
        <v>11</v>
      </c>
      <c r="B50" s="14">
        <v>224</v>
      </c>
      <c r="C50" s="15">
        <f>$B$50</f>
        <v>224</v>
      </c>
      <c r="D50" s="56">
        <f>$B$50</f>
        <v>224</v>
      </c>
      <c r="E50" s="82"/>
      <c r="G50" t="s">
        <v>2</v>
      </c>
      <c r="H50" t="s">
        <v>2</v>
      </c>
    </row>
    <row r="51" spans="1:10" x14ac:dyDescent="0.25">
      <c r="A51" s="13" t="s">
        <v>14</v>
      </c>
      <c r="B51" s="83">
        <v>0</v>
      </c>
      <c r="C51" s="83">
        <v>0</v>
      </c>
      <c r="D51" s="84">
        <v>0</v>
      </c>
      <c r="E51" s="85"/>
    </row>
    <row r="52" spans="1:10" x14ac:dyDescent="0.25">
      <c r="A52" s="13" t="s">
        <v>16</v>
      </c>
      <c r="B52" s="83">
        <v>0</v>
      </c>
      <c r="C52" s="83">
        <v>0</v>
      </c>
      <c r="D52" s="84">
        <v>0</v>
      </c>
      <c r="E52" s="85"/>
    </row>
    <row r="53" spans="1:10" x14ac:dyDescent="0.25">
      <c r="A53" s="13" t="s">
        <v>18</v>
      </c>
      <c r="B53" s="15">
        <f>$B$12</f>
        <v>1296</v>
      </c>
      <c r="C53" s="15">
        <f>$B$12</f>
        <v>1296</v>
      </c>
      <c r="D53" s="56">
        <f>$D$12</f>
        <v>1504</v>
      </c>
      <c r="E53" s="82"/>
      <c r="F53" s="74"/>
      <c r="G53" s="74"/>
      <c r="H53" s="74"/>
      <c r="I53" s="74"/>
      <c r="J53" s="74"/>
    </row>
    <row r="54" spans="1:10" x14ac:dyDescent="0.25">
      <c r="A54" s="13" t="s">
        <v>20</v>
      </c>
      <c r="B54" s="15">
        <f>[2]Tuition!A2*5</f>
        <v>358.75</v>
      </c>
      <c r="C54" s="15">
        <f>[2]Tuition!B2*5</f>
        <v>446.25</v>
      </c>
      <c r="D54" s="56">
        <f>[2]Tuition!C2*5</f>
        <v>741.25</v>
      </c>
      <c r="E54" s="82"/>
    </row>
    <row r="55" spans="1:10" x14ac:dyDescent="0.25">
      <c r="A55" s="25" t="s">
        <v>22</v>
      </c>
      <c r="B55" s="27">
        <f>SUM(B49:B54)</f>
        <v>2128.75</v>
      </c>
      <c r="C55" s="27">
        <f t="shared" ref="C55:D55" si="34">SUM(C49:C54)</f>
        <v>2216.25</v>
      </c>
      <c r="D55" s="77">
        <f t="shared" si="34"/>
        <v>2719.25</v>
      </c>
      <c r="E55" s="86"/>
    </row>
    <row r="56" spans="1:10" x14ac:dyDescent="0.25">
      <c r="A56" s="34"/>
      <c r="B56" s="36">
        <f>B55*2</f>
        <v>4257.5</v>
      </c>
      <c r="C56" s="36">
        <f t="shared" ref="C56:D56" si="35">C55*2</f>
        <v>4432.5</v>
      </c>
      <c r="D56" s="62">
        <f t="shared" si="35"/>
        <v>5438.5</v>
      </c>
      <c r="E56" s="82"/>
      <c r="F56" s="74"/>
      <c r="G56" s="74"/>
      <c r="H56" s="74"/>
      <c r="I56" s="74"/>
      <c r="J56" s="74"/>
    </row>
    <row r="58" spans="1:10" s="74" customFormat="1" ht="30" customHeight="1" x14ac:dyDescent="0.25">
      <c r="A58" s="87"/>
      <c r="B58" s="87"/>
      <c r="C58" s="87"/>
      <c r="D58" s="87"/>
      <c r="E58" s="88"/>
      <c r="F58" s="87"/>
    </row>
    <row r="59" spans="1:10" x14ac:dyDescent="0.25">
      <c r="B59" s="39"/>
    </row>
    <row r="65" spans="1:10" x14ac:dyDescent="0.25">
      <c r="B65" t="s">
        <v>2</v>
      </c>
    </row>
    <row r="66" spans="1:10" x14ac:dyDescent="0.25">
      <c r="F66" s="74"/>
      <c r="G66" s="74"/>
      <c r="H66" s="74"/>
      <c r="I66" s="74"/>
      <c r="J66" s="74"/>
    </row>
    <row r="68" spans="1:10" x14ac:dyDescent="0.25">
      <c r="A68" s="101"/>
      <c r="B68" s="102"/>
      <c r="C68" s="102"/>
      <c r="D68" s="102"/>
      <c r="E68" s="102"/>
      <c r="F68" s="102"/>
    </row>
  </sheetData>
  <mergeCells count="10">
    <mergeCell ref="A20:J20"/>
    <mergeCell ref="A32:I32"/>
    <mergeCell ref="A46:I46"/>
    <mergeCell ref="A68:F68"/>
    <mergeCell ref="A1:R1"/>
    <mergeCell ref="A3:I3"/>
    <mergeCell ref="K16:R16"/>
    <mergeCell ref="K17:R17"/>
    <mergeCell ref="A18:I18"/>
    <mergeCell ref="K18:L18"/>
  </mergeCells>
  <pageMargins left="0.25" right="0.25" top="0.25" bottom="0.25" header="0.3" footer="0.3"/>
  <pageSetup scale="67" orientation="landscape" r:id="rId1"/>
  <rowBreaks count="1" manualBreakCount="1">
    <brk id="6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E27F4-73CD-4DC4-8CB6-89E4B95B9F73}">
  <dimension ref="A1:Y69"/>
  <sheetViews>
    <sheetView zoomScaleNormal="100" zoomScaleSheetLayoutView="80" workbookViewId="0">
      <selection activeCell="A20" sqref="A20:J20"/>
    </sheetView>
  </sheetViews>
  <sheetFormatPr defaultRowHeight="15" x14ac:dyDescent="0.25"/>
  <cols>
    <col min="1" max="1" width="17.7109375" bestFit="1" customWidth="1"/>
    <col min="5" max="5" width="5.42578125" customWidth="1"/>
    <col min="6" max="6" width="18.140625" customWidth="1"/>
    <col min="7" max="7" width="13.42578125" customWidth="1"/>
    <col min="8" max="8" width="10.5703125" customWidth="1"/>
    <col min="9" max="9" width="11" customWidth="1"/>
    <col min="10" max="10" width="5" customWidth="1"/>
    <col min="11" max="11" width="10.42578125" customWidth="1"/>
    <col min="13" max="13" width="3.7109375" customWidth="1"/>
    <col min="14" max="14" width="9.42578125" customWidth="1"/>
    <col min="15" max="15" width="12" customWidth="1"/>
    <col min="16" max="16" width="3.140625" customWidth="1"/>
    <col min="17" max="17" width="8.28515625" bestFit="1" customWidth="1"/>
    <col min="18" max="18" width="10.140625" bestFit="1" customWidth="1"/>
    <col min="19" max="19" width="2.42578125" customWidth="1"/>
    <col min="22" max="22" width="2.140625" customWidth="1"/>
  </cols>
  <sheetData>
    <row r="1" spans="1:22" ht="26.25" x14ac:dyDescent="0.4">
      <c r="A1" s="103" t="s">
        <v>35</v>
      </c>
      <c r="B1" s="104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" customHeight="1" x14ac:dyDescent="0.25"/>
    <row r="3" spans="1:22" x14ac:dyDescent="0.25">
      <c r="A3" s="100" t="s">
        <v>1</v>
      </c>
      <c r="B3" s="106"/>
      <c r="C3" s="106"/>
      <c r="D3" s="106"/>
      <c r="E3" s="106"/>
      <c r="F3" s="106"/>
      <c r="G3" s="106"/>
      <c r="H3" s="106"/>
      <c r="I3" s="106"/>
      <c r="J3" s="1"/>
      <c r="O3" t="s">
        <v>2</v>
      </c>
    </row>
    <row r="4" spans="1:22" x14ac:dyDescent="0.25">
      <c r="A4" s="1" t="s">
        <v>3</v>
      </c>
      <c r="B4" s="2"/>
      <c r="C4" s="2"/>
      <c r="D4" s="2"/>
      <c r="E4" s="2"/>
      <c r="F4" s="3" t="s">
        <v>4</v>
      </c>
      <c r="G4" s="4"/>
      <c r="H4" s="4"/>
      <c r="I4" s="4"/>
      <c r="J4" s="2"/>
    </row>
    <row r="5" spans="1:22" x14ac:dyDescent="0.25">
      <c r="A5" s="1" t="s">
        <v>5</v>
      </c>
      <c r="B5" s="2"/>
      <c r="C5" s="2"/>
      <c r="D5" s="2"/>
      <c r="E5" s="2"/>
      <c r="F5" s="5"/>
      <c r="G5" s="5"/>
      <c r="H5" s="5"/>
      <c r="I5" s="3"/>
      <c r="J5" s="2"/>
    </row>
    <row r="6" spans="1:22" ht="12" customHeight="1" thickBot="1" x14ac:dyDescent="0.3">
      <c r="A6" s="1"/>
      <c r="B6" s="2"/>
      <c r="C6" s="2"/>
      <c r="D6" s="2"/>
      <c r="E6" s="2"/>
      <c r="F6" s="6"/>
      <c r="G6" s="6"/>
      <c r="H6" s="6"/>
      <c r="I6" s="6"/>
      <c r="J6" s="2"/>
    </row>
    <row r="7" spans="1:22" ht="15" customHeight="1" thickTop="1" x14ac:dyDescent="0.25">
      <c r="A7" s="7"/>
      <c r="B7" s="8" t="s">
        <v>6</v>
      </c>
      <c r="C7" s="8" t="s">
        <v>7</v>
      </c>
      <c r="D7" s="9" t="s">
        <v>8</v>
      </c>
      <c r="F7" s="7"/>
      <c r="G7" s="8" t="s">
        <v>6</v>
      </c>
      <c r="H7" s="8" t="s">
        <v>7</v>
      </c>
      <c r="I7" s="9" t="s">
        <v>8</v>
      </c>
      <c r="L7" s="10" t="s">
        <v>2</v>
      </c>
      <c r="M7" s="11"/>
      <c r="N7" s="11"/>
      <c r="O7" s="11"/>
      <c r="P7" s="11"/>
      <c r="Q7" s="11"/>
      <c r="R7" s="11"/>
      <c r="S7" s="11"/>
      <c r="T7" s="12"/>
    </row>
    <row r="8" spans="1:22" ht="18.75" x14ac:dyDescent="0.3">
      <c r="A8" s="13" t="s">
        <v>9</v>
      </c>
      <c r="B8" s="14">
        <v>1000</v>
      </c>
      <c r="C8" s="15">
        <f>$B$8</f>
        <v>1000</v>
      </c>
      <c r="D8" s="16">
        <f t="shared" ref="D8" si="0">$B$8</f>
        <v>1000</v>
      </c>
      <c r="F8" s="13" t="s">
        <v>9</v>
      </c>
      <c r="G8" s="15">
        <f>$B$8</f>
        <v>1000</v>
      </c>
      <c r="H8" s="15">
        <f t="shared" ref="H8:I8" si="1">$B$8</f>
        <v>1000</v>
      </c>
      <c r="I8" s="16">
        <f t="shared" si="1"/>
        <v>1000</v>
      </c>
      <c r="L8" s="107" t="s">
        <v>10</v>
      </c>
      <c r="M8" s="106"/>
      <c r="N8" s="106"/>
      <c r="O8" s="106"/>
      <c r="P8" s="106"/>
      <c r="Q8" s="106"/>
      <c r="R8" s="106"/>
      <c r="S8" s="106"/>
      <c r="T8" s="113"/>
    </row>
    <row r="9" spans="1:22" ht="15.75" thickBot="1" x14ac:dyDescent="0.3">
      <c r="A9" s="13" t="s">
        <v>11</v>
      </c>
      <c r="B9" s="14">
        <f>ROUNDDOWN([3]Tuition!A9*15,0)</f>
        <v>671</v>
      </c>
      <c r="C9" s="15">
        <f>$B$9</f>
        <v>671</v>
      </c>
      <c r="D9" s="16">
        <f>$B$9</f>
        <v>671</v>
      </c>
      <c r="F9" s="13" t="s">
        <v>11</v>
      </c>
      <c r="G9" s="15">
        <f>$B$9</f>
        <v>671</v>
      </c>
      <c r="H9" s="15">
        <f t="shared" ref="H9:I9" si="2">$B$9</f>
        <v>671</v>
      </c>
      <c r="I9" s="16">
        <f t="shared" si="2"/>
        <v>671</v>
      </c>
      <c r="L9" s="17"/>
      <c r="M9" s="18" t="s">
        <v>12</v>
      </c>
      <c r="N9" s="19"/>
      <c r="O9" s="19"/>
      <c r="P9" s="20"/>
      <c r="Q9" s="20"/>
      <c r="R9" s="114" t="s">
        <v>13</v>
      </c>
      <c r="S9" s="114"/>
      <c r="T9" s="115"/>
      <c r="U9" s="21"/>
    </row>
    <row r="10" spans="1:22" ht="16.5" thickTop="1" thickBot="1" x14ac:dyDescent="0.3">
      <c r="A10" s="13" t="s">
        <v>14</v>
      </c>
      <c r="B10" s="14">
        <f>L20*16</f>
        <v>1200</v>
      </c>
      <c r="C10" s="15">
        <f>$B$10</f>
        <v>1200</v>
      </c>
      <c r="D10" s="16">
        <f>$B$10</f>
        <v>1200</v>
      </c>
      <c r="F10" s="13" t="s">
        <v>14</v>
      </c>
      <c r="G10" s="15">
        <f>$B$10</f>
        <v>1200</v>
      </c>
      <c r="H10" s="15">
        <f>$B$10</f>
        <v>1200</v>
      </c>
      <c r="I10" s="16">
        <f>$B$10</f>
        <v>1200</v>
      </c>
      <c r="L10" s="17"/>
      <c r="M10" s="22" t="s">
        <v>15</v>
      </c>
      <c r="N10" s="22"/>
      <c r="O10" s="22"/>
      <c r="P10" s="22"/>
      <c r="Q10" s="22"/>
      <c r="R10" s="111">
        <v>50</v>
      </c>
      <c r="S10" s="111"/>
      <c r="T10" s="112"/>
    </row>
    <row r="11" spans="1:22" ht="16.5" thickTop="1" thickBot="1" x14ac:dyDescent="0.3">
      <c r="A11" s="13" t="s">
        <v>16</v>
      </c>
      <c r="B11" s="14">
        <f>N20*16</f>
        <v>3472</v>
      </c>
      <c r="C11" s="15">
        <f>$B$11</f>
        <v>3472</v>
      </c>
      <c r="D11" s="16">
        <f>$B$11</f>
        <v>3472</v>
      </c>
      <c r="F11" s="13" t="s">
        <v>16</v>
      </c>
      <c r="G11" s="14">
        <f>O20*16</f>
        <v>6688</v>
      </c>
      <c r="H11" s="15">
        <f>$G$11</f>
        <v>6688</v>
      </c>
      <c r="I11" s="16">
        <f>$G$11</f>
        <v>6688</v>
      </c>
      <c r="L11" s="17"/>
      <c r="M11" s="22" t="s">
        <v>17</v>
      </c>
      <c r="N11" s="22"/>
      <c r="O11" s="22"/>
      <c r="P11" s="22"/>
      <c r="Q11" s="22"/>
      <c r="R11" s="111">
        <v>100</v>
      </c>
      <c r="S11" s="111"/>
      <c r="T11" s="112"/>
    </row>
    <row r="12" spans="1:22" ht="16.5" thickTop="1" thickBot="1" x14ac:dyDescent="0.3">
      <c r="A12" s="13" t="s">
        <v>18</v>
      </c>
      <c r="B12" s="14">
        <f>Q20*16</f>
        <v>1296</v>
      </c>
      <c r="C12" s="15">
        <f>$B$12</f>
        <v>1296</v>
      </c>
      <c r="D12" s="23">
        <f>R20*16</f>
        <v>1504</v>
      </c>
      <c r="F12" s="13" t="s">
        <v>18</v>
      </c>
      <c r="G12" s="15">
        <f>$B$12</f>
        <v>1296</v>
      </c>
      <c r="H12" s="15">
        <f>$B$12</f>
        <v>1296</v>
      </c>
      <c r="I12" s="16">
        <f>$D$12</f>
        <v>1504</v>
      </c>
      <c r="L12" s="17"/>
      <c r="M12" s="22" t="s">
        <v>19</v>
      </c>
      <c r="N12" s="22"/>
      <c r="O12" s="22"/>
      <c r="P12" s="22" t="s">
        <v>2</v>
      </c>
      <c r="Q12" s="22"/>
      <c r="R12" s="111">
        <v>175</v>
      </c>
      <c r="S12" s="111"/>
      <c r="T12" s="112"/>
    </row>
    <row r="13" spans="1:22" ht="16.5" thickTop="1" thickBot="1" x14ac:dyDescent="0.3">
      <c r="A13" s="13" t="s">
        <v>20</v>
      </c>
      <c r="B13" s="24">
        <f>[3]Tuition!$A$2*15</f>
        <v>1142.25</v>
      </c>
      <c r="C13" s="15">
        <f>[3]Tuition!$B$2*15</f>
        <v>1449.75</v>
      </c>
      <c r="D13" s="16">
        <f>[3]Tuition!$C$2*15</f>
        <v>2349.75</v>
      </c>
      <c r="F13" s="13" t="s">
        <v>20</v>
      </c>
      <c r="G13" s="15">
        <f>[3]Tuition!A2*15</f>
        <v>1142.25</v>
      </c>
      <c r="H13" s="15">
        <f>[3]Tuition!B2*15</f>
        <v>1449.75</v>
      </c>
      <c r="I13" s="16">
        <f>[3]Tuition!C2*15</f>
        <v>2349.75</v>
      </c>
      <c r="L13" s="17"/>
      <c r="M13" s="22" t="s">
        <v>21</v>
      </c>
      <c r="N13" s="22"/>
      <c r="O13" s="22"/>
      <c r="P13" s="22"/>
      <c r="Q13" s="22"/>
      <c r="R13" s="111">
        <v>250</v>
      </c>
      <c r="S13" s="111"/>
      <c r="T13" s="112"/>
    </row>
    <row r="14" spans="1:22" ht="16.5" thickTop="1" thickBot="1" x14ac:dyDescent="0.3">
      <c r="A14" s="25" t="s">
        <v>22</v>
      </c>
      <c r="B14" s="26">
        <f>SUM(B8:B13)</f>
        <v>8781.25</v>
      </c>
      <c r="C14" s="27">
        <f>SUM(C8:C13)</f>
        <v>9088.75</v>
      </c>
      <c r="D14" s="28">
        <f>SUM(D8:D13)</f>
        <v>10196.75</v>
      </c>
      <c r="F14" s="29" t="s">
        <v>22</v>
      </c>
      <c r="G14" s="27">
        <f>SUM(G8:G13)</f>
        <v>11997.25</v>
      </c>
      <c r="H14" s="27">
        <f>SUM(H8:H13)</f>
        <v>12304.75</v>
      </c>
      <c r="I14" s="28">
        <f>SUM(I8:I13)</f>
        <v>13412.75</v>
      </c>
      <c r="L14" s="30"/>
      <c r="M14" s="31"/>
      <c r="N14" s="31"/>
      <c r="O14" s="31"/>
      <c r="P14" s="32"/>
      <c r="Q14" s="31"/>
      <c r="R14" s="31"/>
      <c r="S14" s="31"/>
      <c r="T14" s="33"/>
    </row>
    <row r="15" spans="1:22" ht="16.5" thickTop="1" thickBot="1" x14ac:dyDescent="0.3">
      <c r="A15" s="34"/>
      <c r="B15" s="35">
        <f>B14*2</f>
        <v>17562.5</v>
      </c>
      <c r="C15" s="36">
        <f t="shared" ref="C15:D15" si="3">C14*2</f>
        <v>18177.5</v>
      </c>
      <c r="D15" s="37">
        <f t="shared" si="3"/>
        <v>20393.5</v>
      </c>
      <c r="F15" s="34"/>
      <c r="G15" s="36">
        <f>G14*2</f>
        <v>23994.5</v>
      </c>
      <c r="H15" s="36">
        <f t="shared" ref="H15:I15" si="4">H14*2</f>
        <v>24609.5</v>
      </c>
      <c r="I15" s="37">
        <f t="shared" si="4"/>
        <v>26825.5</v>
      </c>
    </row>
    <row r="16" spans="1:22" ht="19.5" thickTop="1" x14ac:dyDescent="0.3">
      <c r="E16" s="38"/>
      <c r="J16" s="39"/>
      <c r="K16" s="40"/>
      <c r="L16" s="41"/>
      <c r="M16" s="41"/>
      <c r="N16" s="41"/>
      <c r="O16" s="41"/>
      <c r="P16" s="41"/>
      <c r="Q16" s="41"/>
      <c r="R16" s="41"/>
      <c r="S16" s="11"/>
      <c r="T16" s="11"/>
      <c r="U16" s="11"/>
      <c r="V16" s="12"/>
    </row>
    <row r="17" spans="1:25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107" t="s">
        <v>23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13"/>
      <c r="Y17" t="s">
        <v>2</v>
      </c>
    </row>
    <row r="18" spans="1:25" ht="18.75" x14ac:dyDescent="0.3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  <c r="J18" s="38"/>
      <c r="K18" s="107"/>
      <c r="L18" s="108"/>
      <c r="M18" s="108"/>
      <c r="N18" s="108"/>
      <c r="O18" s="108"/>
      <c r="P18" s="108"/>
      <c r="Q18" s="108"/>
      <c r="R18" s="108"/>
      <c r="S18" s="5"/>
      <c r="U18" s="5"/>
      <c r="V18" s="42"/>
    </row>
    <row r="19" spans="1:25" ht="15" customHeight="1" thickBot="1" x14ac:dyDescent="0.3">
      <c r="A19" s="1" t="s">
        <v>3</v>
      </c>
      <c r="F19" s="43" t="s">
        <v>4</v>
      </c>
      <c r="J19" s="44"/>
      <c r="K19" s="109" t="s">
        <v>25</v>
      </c>
      <c r="L19" s="110"/>
      <c r="M19" s="45"/>
      <c r="N19" s="21" t="s">
        <v>26</v>
      </c>
      <c r="O19" s="21" t="s">
        <v>27</v>
      </c>
      <c r="P19" s="21"/>
      <c r="Q19" s="21" t="s">
        <v>28</v>
      </c>
      <c r="R19" s="21" t="s">
        <v>29</v>
      </c>
      <c r="S19" s="5"/>
      <c r="T19" s="46" t="s">
        <v>30</v>
      </c>
      <c r="U19" s="46" t="s">
        <v>31</v>
      </c>
      <c r="V19" s="42"/>
    </row>
    <row r="20" spans="1:25" ht="15" customHeight="1" thickTop="1" thickBot="1" x14ac:dyDescent="0.3">
      <c r="A20" s="98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47" t="s">
        <v>32</v>
      </c>
      <c r="L20" s="48">
        <v>75</v>
      </c>
      <c r="M20" s="48"/>
      <c r="N20" s="48">
        <v>217</v>
      </c>
      <c r="O20" s="48">
        <v>418</v>
      </c>
      <c r="P20" s="48"/>
      <c r="Q20" s="48">
        <v>81</v>
      </c>
      <c r="R20" s="48">
        <v>94</v>
      </c>
      <c r="S20" s="48"/>
      <c r="T20" s="49">
        <v>91</v>
      </c>
      <c r="U20" s="49">
        <v>109</v>
      </c>
      <c r="V20" s="50"/>
    </row>
    <row r="21" spans="1:25" ht="15" customHeight="1" thickTop="1" thickBot="1" x14ac:dyDescent="0.3">
      <c r="K21" s="51">
        <v>2</v>
      </c>
      <c r="L21" s="48">
        <f t="shared" ref="L21:L40" si="5">$L$20*K21</f>
        <v>150</v>
      </c>
      <c r="M21" s="48" t="s">
        <v>2</v>
      </c>
      <c r="N21" s="48">
        <f t="shared" ref="N21:N40" si="6">$N$20*K21</f>
        <v>434</v>
      </c>
      <c r="O21" s="48">
        <f t="shared" ref="O21:O40" si="7">$O$20*K21</f>
        <v>836</v>
      </c>
      <c r="P21" s="48"/>
      <c r="Q21" s="48">
        <f t="shared" ref="Q21:Q40" si="8">$Q$20*K21</f>
        <v>162</v>
      </c>
      <c r="R21" s="48">
        <f t="shared" ref="R21:R40" si="9">$R$20*K21</f>
        <v>188</v>
      </c>
      <c r="S21" s="48"/>
      <c r="T21" s="48">
        <f>$T$20*K21</f>
        <v>182</v>
      </c>
      <c r="U21" s="48">
        <f>$U$20*K21</f>
        <v>218</v>
      </c>
      <c r="V21" s="52"/>
    </row>
    <row r="22" spans="1:25" ht="15" customHeight="1" thickTop="1" thickBot="1" x14ac:dyDescent="0.3">
      <c r="A22" s="53"/>
      <c r="B22" s="8" t="s">
        <v>6</v>
      </c>
      <c r="C22" s="8" t="s">
        <v>7</v>
      </c>
      <c r="D22" s="9" t="s">
        <v>8</v>
      </c>
      <c r="F22" s="53"/>
      <c r="G22" s="8" t="s">
        <v>6</v>
      </c>
      <c r="H22" s="8" t="s">
        <v>7</v>
      </c>
      <c r="I22" s="9" t="s">
        <v>8</v>
      </c>
      <c r="K22" s="51">
        <v>3</v>
      </c>
      <c r="L22" s="48">
        <f t="shared" si="5"/>
        <v>225</v>
      </c>
      <c r="M22" s="48"/>
      <c r="N22" s="48">
        <f t="shared" si="6"/>
        <v>651</v>
      </c>
      <c r="O22" s="48">
        <f t="shared" si="7"/>
        <v>1254</v>
      </c>
      <c r="P22" s="48"/>
      <c r="Q22" s="48">
        <f t="shared" si="8"/>
        <v>243</v>
      </c>
      <c r="R22" s="48">
        <f t="shared" si="9"/>
        <v>282</v>
      </c>
      <c r="S22" s="48"/>
      <c r="T22" s="48">
        <f t="shared" ref="T22:T40" si="10">$T$20*K22</f>
        <v>273</v>
      </c>
      <c r="U22" s="48">
        <f t="shared" ref="U22:U40" si="11">$U$20*K22</f>
        <v>327</v>
      </c>
      <c r="V22" s="52"/>
    </row>
    <row r="23" spans="1:25" ht="15" customHeight="1" thickTop="1" thickBot="1" x14ac:dyDescent="0.3">
      <c r="A23" s="13" t="s">
        <v>9</v>
      </c>
      <c r="B23" s="15">
        <f>$B$8*0.75</f>
        <v>750</v>
      </c>
      <c r="C23" s="15">
        <f t="shared" ref="C23:D23" si="12">$B$8*0.75</f>
        <v>750</v>
      </c>
      <c r="D23" s="54">
        <f t="shared" si="12"/>
        <v>750</v>
      </c>
      <c r="E23" s="55"/>
      <c r="F23" s="13" t="s">
        <v>9</v>
      </c>
      <c r="G23" s="15">
        <f>$B$8*0.75</f>
        <v>750</v>
      </c>
      <c r="H23" s="15">
        <f t="shared" ref="H23:I23" si="13">$B$8*0.75</f>
        <v>750</v>
      </c>
      <c r="I23" s="16">
        <f t="shared" si="13"/>
        <v>750</v>
      </c>
      <c r="K23" s="51">
        <v>4</v>
      </c>
      <c r="L23" s="48">
        <f t="shared" si="5"/>
        <v>300</v>
      </c>
      <c r="M23" s="48"/>
      <c r="N23" s="48">
        <f t="shared" si="6"/>
        <v>868</v>
      </c>
      <c r="O23" s="48">
        <f t="shared" si="7"/>
        <v>1672</v>
      </c>
      <c r="P23" s="48"/>
      <c r="Q23" s="48">
        <f t="shared" si="8"/>
        <v>324</v>
      </c>
      <c r="R23" s="48">
        <f t="shared" si="9"/>
        <v>376</v>
      </c>
      <c r="S23" s="48"/>
      <c r="T23" s="48">
        <f t="shared" si="10"/>
        <v>364</v>
      </c>
      <c r="U23" s="48">
        <f t="shared" si="11"/>
        <v>436</v>
      </c>
      <c r="V23" s="52"/>
    </row>
    <row r="24" spans="1:25" ht="15" customHeight="1" thickTop="1" thickBot="1" x14ac:dyDescent="0.3">
      <c r="A24" s="13" t="s">
        <v>11</v>
      </c>
      <c r="B24" s="14">
        <f>ROUNDDOWN([3]Tuition!A9*11,0)</f>
        <v>492</v>
      </c>
      <c r="C24" s="15">
        <f>$B$24</f>
        <v>492</v>
      </c>
      <c r="D24" s="56">
        <f>$B$24</f>
        <v>492</v>
      </c>
      <c r="E24" s="57"/>
      <c r="F24" s="13" t="s">
        <v>11</v>
      </c>
      <c r="G24" s="15">
        <f>$B$24</f>
        <v>492</v>
      </c>
      <c r="H24" s="15">
        <f>$B$24</f>
        <v>492</v>
      </c>
      <c r="I24" s="16">
        <f>$B$24</f>
        <v>492</v>
      </c>
      <c r="K24" s="51">
        <v>5</v>
      </c>
      <c r="L24" s="48">
        <f t="shared" si="5"/>
        <v>375</v>
      </c>
      <c r="M24" s="48"/>
      <c r="N24" s="48">
        <f t="shared" si="6"/>
        <v>1085</v>
      </c>
      <c r="O24" s="48">
        <f t="shared" si="7"/>
        <v>2090</v>
      </c>
      <c r="P24" s="48"/>
      <c r="Q24" s="48">
        <f t="shared" si="8"/>
        <v>405</v>
      </c>
      <c r="R24" s="48">
        <f t="shared" si="9"/>
        <v>470</v>
      </c>
      <c r="S24" s="48"/>
      <c r="T24" s="48">
        <f t="shared" si="10"/>
        <v>455</v>
      </c>
      <c r="U24" s="48">
        <f t="shared" si="11"/>
        <v>545</v>
      </c>
      <c r="V24" s="52"/>
    </row>
    <row r="25" spans="1:25" ht="15" customHeight="1" thickTop="1" thickBot="1" x14ac:dyDescent="0.3">
      <c r="A25" s="13" t="s">
        <v>14</v>
      </c>
      <c r="B25" s="15">
        <f>$B$10</f>
        <v>1200</v>
      </c>
      <c r="C25" s="15">
        <f t="shared" ref="C25:D25" si="14">$B$10</f>
        <v>1200</v>
      </c>
      <c r="D25" s="15">
        <f t="shared" si="14"/>
        <v>1200</v>
      </c>
      <c r="E25" s="57"/>
      <c r="F25" s="13" t="s">
        <v>14</v>
      </c>
      <c r="G25" s="15">
        <f>$B$10</f>
        <v>1200</v>
      </c>
      <c r="H25" s="15">
        <f t="shared" ref="H25:I25" si="15">$B$10</f>
        <v>1200</v>
      </c>
      <c r="I25" s="16">
        <f t="shared" si="15"/>
        <v>1200</v>
      </c>
      <c r="K25" s="51">
        <v>6</v>
      </c>
      <c r="L25" s="48">
        <f t="shared" si="5"/>
        <v>450</v>
      </c>
      <c r="M25" s="48"/>
      <c r="N25" s="48">
        <f t="shared" si="6"/>
        <v>1302</v>
      </c>
      <c r="O25" s="48">
        <f t="shared" si="7"/>
        <v>2508</v>
      </c>
      <c r="P25" s="48"/>
      <c r="Q25" s="48">
        <f t="shared" si="8"/>
        <v>486</v>
      </c>
      <c r="R25" s="48">
        <f t="shared" si="9"/>
        <v>564</v>
      </c>
      <c r="S25" s="48"/>
      <c r="T25" s="48">
        <f t="shared" si="10"/>
        <v>546</v>
      </c>
      <c r="U25" s="48">
        <f t="shared" si="11"/>
        <v>654</v>
      </c>
      <c r="V25" s="52"/>
    </row>
    <row r="26" spans="1:25" ht="15" customHeight="1" thickTop="1" thickBot="1" x14ac:dyDescent="0.3">
      <c r="A26" s="13" t="s">
        <v>16</v>
      </c>
      <c r="B26" s="15">
        <f>$B$11</f>
        <v>3472</v>
      </c>
      <c r="C26" s="15">
        <f t="shared" ref="C26:D26" si="16">$B$11</f>
        <v>3472</v>
      </c>
      <c r="D26" s="15">
        <f t="shared" si="16"/>
        <v>3472</v>
      </c>
      <c r="E26" s="57"/>
      <c r="F26" s="13" t="s">
        <v>16</v>
      </c>
      <c r="G26" s="15">
        <f>$G$11</f>
        <v>6688</v>
      </c>
      <c r="H26" s="15">
        <f>$G$11</f>
        <v>6688</v>
      </c>
      <c r="I26" s="16">
        <f>$G$11</f>
        <v>6688</v>
      </c>
      <c r="K26" s="51">
        <v>7</v>
      </c>
      <c r="L26" s="48">
        <f t="shared" si="5"/>
        <v>525</v>
      </c>
      <c r="M26" s="48"/>
      <c r="N26" s="48">
        <f t="shared" si="6"/>
        <v>1519</v>
      </c>
      <c r="O26" s="48">
        <f t="shared" si="7"/>
        <v>2926</v>
      </c>
      <c r="P26" s="48"/>
      <c r="Q26" s="48">
        <f t="shared" si="8"/>
        <v>567</v>
      </c>
      <c r="R26" s="48">
        <f t="shared" si="9"/>
        <v>658</v>
      </c>
      <c r="S26" s="48"/>
      <c r="T26" s="48">
        <f t="shared" si="10"/>
        <v>637</v>
      </c>
      <c r="U26" s="48">
        <f t="shared" si="11"/>
        <v>763</v>
      </c>
      <c r="V26" s="52"/>
    </row>
    <row r="27" spans="1:25" ht="15" customHeight="1" thickTop="1" thickBot="1" x14ac:dyDescent="0.3">
      <c r="A27" s="13" t="s">
        <v>18</v>
      </c>
      <c r="B27" s="15">
        <f>$B$12</f>
        <v>1296</v>
      </c>
      <c r="C27" s="15">
        <f t="shared" ref="C27" si="17">$B$12</f>
        <v>1296</v>
      </c>
      <c r="D27" s="15">
        <f>$D$12</f>
        <v>1504</v>
      </c>
      <c r="E27" s="57"/>
      <c r="F27" s="13" t="s">
        <v>18</v>
      </c>
      <c r="G27" s="15">
        <f>$B$12</f>
        <v>1296</v>
      </c>
      <c r="H27" s="15">
        <f t="shared" ref="H27" si="18">$B$12</f>
        <v>1296</v>
      </c>
      <c r="I27" s="16">
        <f>$D$12</f>
        <v>1504</v>
      </c>
      <c r="K27" s="51">
        <v>8</v>
      </c>
      <c r="L27" s="48">
        <f t="shared" si="5"/>
        <v>600</v>
      </c>
      <c r="M27" s="48"/>
      <c r="N27" s="48">
        <f t="shared" si="6"/>
        <v>1736</v>
      </c>
      <c r="O27" s="48">
        <f t="shared" si="7"/>
        <v>3344</v>
      </c>
      <c r="P27" s="48"/>
      <c r="Q27" s="48">
        <f t="shared" si="8"/>
        <v>648</v>
      </c>
      <c r="R27" s="48">
        <f t="shared" si="9"/>
        <v>752</v>
      </c>
      <c r="S27" s="48"/>
      <c r="T27" s="48">
        <f t="shared" si="10"/>
        <v>728</v>
      </c>
      <c r="U27" s="48">
        <f t="shared" si="11"/>
        <v>872</v>
      </c>
      <c r="V27" s="52"/>
    </row>
    <row r="28" spans="1:25" ht="15" customHeight="1" thickTop="1" thickBot="1" x14ac:dyDescent="0.3">
      <c r="A28" s="13" t="s">
        <v>20</v>
      </c>
      <c r="B28" s="15">
        <f>[3]Tuition!A2*11</f>
        <v>837.65000000000009</v>
      </c>
      <c r="C28" s="15">
        <f>[3]Tuition!B2*11</f>
        <v>1063.1500000000001</v>
      </c>
      <c r="D28" s="56">
        <f>[3]Tuition!C2*11</f>
        <v>1723.15</v>
      </c>
      <c r="E28" s="57"/>
      <c r="F28" s="13" t="s">
        <v>20</v>
      </c>
      <c r="G28" s="15">
        <f>[3]Tuition!A2*11</f>
        <v>837.65000000000009</v>
      </c>
      <c r="H28" s="15">
        <f>[3]Tuition!B2*11</f>
        <v>1063.1500000000001</v>
      </c>
      <c r="I28" s="16">
        <f>[3]Tuition!C2*11</f>
        <v>1723.15</v>
      </c>
      <c r="K28" s="51">
        <v>9</v>
      </c>
      <c r="L28" s="48">
        <f t="shared" si="5"/>
        <v>675</v>
      </c>
      <c r="M28" s="48"/>
      <c r="N28" s="48">
        <f t="shared" si="6"/>
        <v>1953</v>
      </c>
      <c r="O28" s="48">
        <f t="shared" si="7"/>
        <v>3762</v>
      </c>
      <c r="P28" s="48"/>
      <c r="Q28" s="48">
        <f t="shared" si="8"/>
        <v>729</v>
      </c>
      <c r="R28" s="48">
        <f t="shared" si="9"/>
        <v>846</v>
      </c>
      <c r="S28" s="48"/>
      <c r="T28" s="48">
        <f t="shared" si="10"/>
        <v>819</v>
      </c>
      <c r="U28" s="48">
        <f t="shared" si="11"/>
        <v>981</v>
      </c>
      <c r="V28" s="52"/>
    </row>
    <row r="29" spans="1:25" ht="15" customHeight="1" thickTop="1" thickBot="1" x14ac:dyDescent="0.3">
      <c r="A29" s="25" t="s">
        <v>22</v>
      </c>
      <c r="B29" s="58">
        <f>SUM(B23:B28)</f>
        <v>8047.65</v>
      </c>
      <c r="C29" s="58">
        <f t="shared" ref="C29:D29" si="19">SUM(C23:C28)</f>
        <v>8273.15</v>
      </c>
      <c r="D29" s="59">
        <f t="shared" si="19"/>
        <v>9141.15</v>
      </c>
      <c r="E29" s="57"/>
      <c r="F29" s="25" t="s">
        <v>22</v>
      </c>
      <c r="G29" s="60">
        <f>SUM(G23:G28)</f>
        <v>11263.65</v>
      </c>
      <c r="H29" s="60">
        <f t="shared" ref="H29:I29" si="20">SUM(H23:H28)</f>
        <v>11489.15</v>
      </c>
      <c r="I29" s="61">
        <f t="shared" si="20"/>
        <v>12357.15</v>
      </c>
      <c r="K29" s="51">
        <v>10</v>
      </c>
      <c r="L29" s="48">
        <f t="shared" si="5"/>
        <v>750</v>
      </c>
      <c r="M29" s="48"/>
      <c r="N29" s="48">
        <f t="shared" si="6"/>
        <v>2170</v>
      </c>
      <c r="O29" s="48">
        <f t="shared" si="7"/>
        <v>4180</v>
      </c>
      <c r="P29" s="48"/>
      <c r="Q29" s="48">
        <f t="shared" si="8"/>
        <v>810</v>
      </c>
      <c r="R29" s="48">
        <f t="shared" si="9"/>
        <v>940</v>
      </c>
      <c r="S29" s="48"/>
      <c r="T29" s="48">
        <f t="shared" si="10"/>
        <v>910</v>
      </c>
      <c r="U29" s="48">
        <f t="shared" si="11"/>
        <v>1090</v>
      </c>
      <c r="V29" s="52"/>
    </row>
    <row r="30" spans="1:25" ht="15" customHeight="1" thickTop="1" thickBot="1" x14ac:dyDescent="0.3">
      <c r="A30" s="34"/>
      <c r="B30" s="36">
        <f>B29*2</f>
        <v>16095.3</v>
      </c>
      <c r="C30" s="36">
        <f t="shared" ref="C30:D30" si="21">C29*2</f>
        <v>16546.3</v>
      </c>
      <c r="D30" s="62">
        <f t="shared" si="21"/>
        <v>18282.3</v>
      </c>
      <c r="E30" s="63"/>
      <c r="F30" s="64"/>
      <c r="G30" s="65">
        <f>G29*2</f>
        <v>22527.3</v>
      </c>
      <c r="H30" s="65">
        <f t="shared" ref="H30:I30" si="22">H29*2</f>
        <v>22978.3</v>
      </c>
      <c r="I30" s="66">
        <f t="shared" si="22"/>
        <v>24714.3</v>
      </c>
      <c r="K30" s="51">
        <v>11</v>
      </c>
      <c r="L30" s="48">
        <f t="shared" si="5"/>
        <v>825</v>
      </c>
      <c r="M30" s="48"/>
      <c r="N30" s="48">
        <f t="shared" si="6"/>
        <v>2387</v>
      </c>
      <c r="O30" s="48">
        <f t="shared" si="7"/>
        <v>4598</v>
      </c>
      <c r="P30" s="48"/>
      <c r="Q30" s="48">
        <f t="shared" si="8"/>
        <v>891</v>
      </c>
      <c r="R30" s="48">
        <f t="shared" si="9"/>
        <v>1034</v>
      </c>
      <c r="S30" s="48"/>
      <c r="T30" s="48">
        <f t="shared" si="10"/>
        <v>1001</v>
      </c>
      <c r="U30" s="48">
        <f t="shared" si="11"/>
        <v>1199</v>
      </c>
      <c r="V30" s="52"/>
    </row>
    <row r="31" spans="1:25" ht="15" customHeight="1" thickTop="1" thickBot="1" x14ac:dyDescent="0.3">
      <c r="D31" s="67"/>
      <c r="E31" s="68"/>
      <c r="F31" s="67"/>
      <c r="K31" s="51">
        <v>12</v>
      </c>
      <c r="L31" s="48">
        <f t="shared" si="5"/>
        <v>900</v>
      </c>
      <c r="M31" s="48"/>
      <c r="N31" s="48">
        <f t="shared" si="6"/>
        <v>2604</v>
      </c>
      <c r="O31" s="48">
        <f t="shared" si="7"/>
        <v>5016</v>
      </c>
      <c r="P31" s="48"/>
      <c r="Q31" s="48">
        <f t="shared" si="8"/>
        <v>972</v>
      </c>
      <c r="R31" s="48">
        <f t="shared" si="9"/>
        <v>1128</v>
      </c>
      <c r="S31" s="48"/>
      <c r="T31" s="48">
        <f t="shared" si="10"/>
        <v>1092</v>
      </c>
      <c r="U31" s="48">
        <f t="shared" si="11"/>
        <v>1308</v>
      </c>
      <c r="V31" s="52"/>
    </row>
    <row r="32" spans="1:25" ht="15" customHeight="1" thickTop="1" thickBot="1" x14ac:dyDescent="0.3">
      <c r="K32" s="51">
        <v>13</v>
      </c>
      <c r="L32" s="48">
        <f t="shared" si="5"/>
        <v>975</v>
      </c>
      <c r="M32" s="48"/>
      <c r="N32" s="48">
        <f t="shared" si="6"/>
        <v>2821</v>
      </c>
      <c r="O32" s="48">
        <f t="shared" si="7"/>
        <v>5434</v>
      </c>
      <c r="P32" s="48"/>
      <c r="Q32" s="48">
        <f t="shared" si="8"/>
        <v>1053</v>
      </c>
      <c r="R32" s="48">
        <f t="shared" si="9"/>
        <v>1222</v>
      </c>
      <c r="S32" s="48"/>
      <c r="T32" s="48">
        <f t="shared" si="10"/>
        <v>1183</v>
      </c>
      <c r="U32" s="48">
        <f t="shared" si="11"/>
        <v>1417</v>
      </c>
      <c r="V32" s="52"/>
    </row>
    <row r="33" spans="1:22" ht="15" customHeight="1" thickTop="1" thickBot="1" x14ac:dyDescent="0.3">
      <c r="A33" s="100" t="s">
        <v>33</v>
      </c>
      <c r="B33" s="100"/>
      <c r="C33" s="100"/>
      <c r="D33" s="100"/>
      <c r="E33" s="100"/>
      <c r="F33" s="100"/>
      <c r="G33" s="100"/>
      <c r="H33" s="100"/>
      <c r="I33" s="100"/>
      <c r="J33" s="1"/>
      <c r="K33" s="51">
        <v>14</v>
      </c>
      <c r="L33" s="48">
        <f t="shared" si="5"/>
        <v>1050</v>
      </c>
      <c r="M33" s="48"/>
      <c r="N33" s="48">
        <f t="shared" si="6"/>
        <v>3038</v>
      </c>
      <c r="O33" s="48">
        <f t="shared" si="7"/>
        <v>5852</v>
      </c>
      <c r="P33" s="48"/>
      <c r="Q33" s="48">
        <f t="shared" si="8"/>
        <v>1134</v>
      </c>
      <c r="R33" s="48">
        <f t="shared" si="9"/>
        <v>1316</v>
      </c>
      <c r="S33" s="48"/>
      <c r="T33" s="48">
        <f t="shared" si="10"/>
        <v>1274</v>
      </c>
      <c r="U33" s="48">
        <f t="shared" si="11"/>
        <v>1526</v>
      </c>
      <c r="V33" s="52"/>
    </row>
    <row r="34" spans="1:22" ht="15" customHeight="1" thickTop="1" thickBot="1" x14ac:dyDescent="0.3">
      <c r="A34" s="1" t="s">
        <v>3</v>
      </c>
      <c r="B34" s="2"/>
      <c r="C34" s="2"/>
      <c r="D34" s="2"/>
      <c r="E34" s="2"/>
      <c r="F34" s="3" t="s">
        <v>4</v>
      </c>
      <c r="G34" s="2"/>
      <c r="H34" s="2"/>
      <c r="I34" s="2"/>
      <c r="J34" s="2"/>
      <c r="K34" s="51">
        <v>15</v>
      </c>
      <c r="L34" s="48">
        <f t="shared" si="5"/>
        <v>1125</v>
      </c>
      <c r="M34" s="48"/>
      <c r="N34" s="48">
        <f t="shared" si="6"/>
        <v>3255</v>
      </c>
      <c r="O34" s="48">
        <f t="shared" si="7"/>
        <v>6270</v>
      </c>
      <c r="P34" s="48"/>
      <c r="Q34" s="48">
        <f t="shared" si="8"/>
        <v>1215</v>
      </c>
      <c r="R34" s="48">
        <f t="shared" si="9"/>
        <v>1410</v>
      </c>
      <c r="S34" s="48"/>
      <c r="T34" s="48">
        <f t="shared" si="10"/>
        <v>1365</v>
      </c>
      <c r="U34" s="48">
        <f t="shared" si="11"/>
        <v>1635</v>
      </c>
      <c r="V34" s="52"/>
    </row>
    <row r="35" spans="1:22" ht="15" customHeight="1" thickTop="1" thickBot="1" x14ac:dyDescent="0.3">
      <c r="A35" s="1" t="s">
        <v>5</v>
      </c>
      <c r="B35" s="2"/>
      <c r="C35" s="2"/>
      <c r="D35" s="2"/>
      <c r="E35" s="2"/>
      <c r="F35" s="2"/>
      <c r="G35" s="2"/>
      <c r="H35" s="2"/>
      <c r="I35" s="2"/>
      <c r="J35" s="2"/>
      <c r="K35" s="69">
        <v>16</v>
      </c>
      <c r="L35" s="70">
        <f t="shared" si="5"/>
        <v>1200</v>
      </c>
      <c r="M35" s="71"/>
      <c r="N35" s="70">
        <f t="shared" si="6"/>
        <v>3472</v>
      </c>
      <c r="O35" s="70">
        <f t="shared" si="7"/>
        <v>6688</v>
      </c>
      <c r="P35" s="71"/>
      <c r="Q35" s="70">
        <f t="shared" si="8"/>
        <v>1296</v>
      </c>
      <c r="R35" s="70">
        <f t="shared" si="9"/>
        <v>1504</v>
      </c>
      <c r="S35" s="70"/>
      <c r="T35" s="70">
        <f t="shared" si="10"/>
        <v>1456</v>
      </c>
      <c r="U35" s="70">
        <f t="shared" si="11"/>
        <v>1744</v>
      </c>
      <c r="V35" s="72"/>
    </row>
    <row r="36" spans="1:22" ht="15" customHeight="1" thickTop="1" thickBot="1" x14ac:dyDescent="0.3">
      <c r="K36" s="51">
        <v>17</v>
      </c>
      <c r="L36" s="48">
        <f t="shared" si="5"/>
        <v>1275</v>
      </c>
      <c r="M36" s="48"/>
      <c r="N36" s="48">
        <f t="shared" si="6"/>
        <v>3689</v>
      </c>
      <c r="O36" s="48">
        <f t="shared" si="7"/>
        <v>7106</v>
      </c>
      <c r="P36" s="48"/>
      <c r="Q36" s="48">
        <f t="shared" si="8"/>
        <v>1377</v>
      </c>
      <c r="R36" s="48">
        <f t="shared" si="9"/>
        <v>1598</v>
      </c>
      <c r="S36" s="48"/>
      <c r="T36" s="48">
        <f t="shared" si="10"/>
        <v>1547</v>
      </c>
      <c r="U36" s="48">
        <f t="shared" si="11"/>
        <v>1853</v>
      </c>
      <c r="V36" s="52"/>
    </row>
    <row r="37" spans="1:22" s="74" customFormat="1" ht="15" customHeight="1" thickTop="1" thickBot="1" x14ac:dyDescent="0.3">
      <c r="A37" s="53"/>
      <c r="B37" s="8" t="s">
        <v>6</v>
      </c>
      <c r="C37" s="8" t="s">
        <v>7</v>
      </c>
      <c r="D37" s="9" t="s">
        <v>8</v>
      </c>
      <c r="E37" s="55"/>
      <c r="F37" s="53"/>
      <c r="G37" s="8" t="s">
        <v>6</v>
      </c>
      <c r="H37" s="8" t="s">
        <v>7</v>
      </c>
      <c r="I37" s="9" t="s">
        <v>8</v>
      </c>
      <c r="J37"/>
      <c r="K37" s="51">
        <v>18</v>
      </c>
      <c r="L37" s="48">
        <f t="shared" si="5"/>
        <v>1350</v>
      </c>
      <c r="M37" s="48"/>
      <c r="N37" s="48">
        <f t="shared" si="6"/>
        <v>3906</v>
      </c>
      <c r="O37" s="48">
        <f t="shared" si="7"/>
        <v>7524</v>
      </c>
      <c r="P37" s="48"/>
      <c r="Q37" s="48">
        <f t="shared" si="8"/>
        <v>1458</v>
      </c>
      <c r="R37" s="48">
        <f t="shared" si="9"/>
        <v>1692</v>
      </c>
      <c r="S37" s="73"/>
      <c r="T37" s="48">
        <f t="shared" si="10"/>
        <v>1638</v>
      </c>
      <c r="U37" s="48">
        <f t="shared" si="11"/>
        <v>1962</v>
      </c>
      <c r="V37" s="52"/>
    </row>
    <row r="38" spans="1:22" ht="15" customHeight="1" thickTop="1" thickBot="1" x14ac:dyDescent="0.3">
      <c r="A38" s="13" t="s">
        <v>9</v>
      </c>
      <c r="B38" s="75">
        <f>$B$8*0.5</f>
        <v>500</v>
      </c>
      <c r="C38" s="15">
        <f t="shared" ref="C38:D38" si="23">$B$8*0.5</f>
        <v>500</v>
      </c>
      <c r="D38" s="56">
        <f t="shared" si="23"/>
        <v>500</v>
      </c>
      <c r="E38" s="57"/>
      <c r="F38" s="13" t="s">
        <v>9</v>
      </c>
      <c r="G38" s="75">
        <f>$B$8*0.5</f>
        <v>500</v>
      </c>
      <c r="H38" s="15">
        <f t="shared" ref="H38:I38" si="24">$B$8*0.5</f>
        <v>500</v>
      </c>
      <c r="I38" s="16">
        <f t="shared" si="24"/>
        <v>500</v>
      </c>
      <c r="K38" s="51">
        <v>19</v>
      </c>
      <c r="L38" s="48">
        <f t="shared" si="5"/>
        <v>1425</v>
      </c>
      <c r="M38" s="48"/>
      <c r="N38" s="48">
        <f t="shared" si="6"/>
        <v>4123</v>
      </c>
      <c r="O38" s="48">
        <f t="shared" si="7"/>
        <v>7942</v>
      </c>
      <c r="P38" s="48"/>
      <c r="Q38" s="48">
        <f t="shared" si="8"/>
        <v>1539</v>
      </c>
      <c r="R38" s="48">
        <f t="shared" si="9"/>
        <v>1786</v>
      </c>
      <c r="S38" s="48"/>
      <c r="T38" s="48">
        <f t="shared" si="10"/>
        <v>1729</v>
      </c>
      <c r="U38" s="48">
        <f t="shared" si="11"/>
        <v>2071</v>
      </c>
      <c r="V38" s="52"/>
    </row>
    <row r="39" spans="1:22" ht="15" customHeight="1" thickTop="1" thickBot="1" x14ac:dyDescent="0.3">
      <c r="A39" s="13" t="s">
        <v>11</v>
      </c>
      <c r="B39" s="14">
        <f>ROUNDDOWN([3]Tuition!A9*8,1)</f>
        <v>357.9</v>
      </c>
      <c r="C39" s="15">
        <f>$B$39</f>
        <v>357.9</v>
      </c>
      <c r="D39" s="56">
        <f>$B$39</f>
        <v>357.9</v>
      </c>
      <c r="E39" s="57"/>
      <c r="F39" s="13" t="s">
        <v>11</v>
      </c>
      <c r="G39" s="75">
        <f>$B$39</f>
        <v>357.9</v>
      </c>
      <c r="H39" s="15">
        <f>$B$39</f>
        <v>357.9</v>
      </c>
      <c r="I39" s="16">
        <f>$B$39</f>
        <v>357.9</v>
      </c>
      <c r="K39" s="51">
        <v>20</v>
      </c>
      <c r="L39" s="48">
        <f t="shared" si="5"/>
        <v>1500</v>
      </c>
      <c r="M39" s="48"/>
      <c r="N39" s="48">
        <f t="shared" si="6"/>
        <v>4340</v>
      </c>
      <c r="O39" s="48">
        <f t="shared" si="7"/>
        <v>8360</v>
      </c>
      <c r="P39" s="48"/>
      <c r="Q39" s="48">
        <f t="shared" si="8"/>
        <v>1620</v>
      </c>
      <c r="R39" s="48">
        <f t="shared" si="9"/>
        <v>1880</v>
      </c>
      <c r="S39" s="48"/>
      <c r="T39" s="48">
        <f t="shared" si="10"/>
        <v>1820</v>
      </c>
      <c r="U39" s="48">
        <f t="shared" si="11"/>
        <v>2180</v>
      </c>
      <c r="V39" s="52"/>
    </row>
    <row r="40" spans="1:22" ht="15" customHeight="1" thickTop="1" thickBot="1" x14ac:dyDescent="0.3">
      <c r="A40" s="13" t="s">
        <v>14</v>
      </c>
      <c r="B40" s="75">
        <f>B10</f>
        <v>1200</v>
      </c>
      <c r="C40" s="15">
        <f t="shared" ref="C40:D40" si="25">$B$10</f>
        <v>1200</v>
      </c>
      <c r="D40" s="56">
        <f t="shared" si="25"/>
        <v>1200</v>
      </c>
      <c r="E40" s="57"/>
      <c r="F40" s="13" t="s">
        <v>14</v>
      </c>
      <c r="G40" s="75">
        <f>$B$10</f>
        <v>1200</v>
      </c>
      <c r="H40" s="15">
        <f t="shared" ref="H40:I40" si="26">$B$10</f>
        <v>1200</v>
      </c>
      <c r="I40" s="16">
        <f t="shared" si="26"/>
        <v>1200</v>
      </c>
      <c r="K40" s="51">
        <v>21</v>
      </c>
      <c r="L40" s="48">
        <f t="shared" si="5"/>
        <v>1575</v>
      </c>
      <c r="M40" s="48"/>
      <c r="N40" s="48">
        <f t="shared" si="6"/>
        <v>4557</v>
      </c>
      <c r="O40" s="48">
        <f t="shared" si="7"/>
        <v>8778</v>
      </c>
      <c r="P40" s="48"/>
      <c r="Q40" s="48">
        <f t="shared" si="8"/>
        <v>1701</v>
      </c>
      <c r="R40" s="48">
        <f t="shared" si="9"/>
        <v>1974</v>
      </c>
      <c r="S40" s="48"/>
      <c r="T40" s="48">
        <f t="shared" si="10"/>
        <v>1911</v>
      </c>
      <c r="U40" s="48">
        <f t="shared" si="11"/>
        <v>2289</v>
      </c>
      <c r="V40" s="52"/>
    </row>
    <row r="41" spans="1:22" ht="16.5" thickTop="1" thickBot="1" x14ac:dyDescent="0.3">
      <c r="A41" s="13" t="s">
        <v>16</v>
      </c>
      <c r="B41" s="75">
        <f>$B$11</f>
        <v>3472</v>
      </c>
      <c r="C41" s="15">
        <f t="shared" ref="C41:D41" si="27">$B$11</f>
        <v>3472</v>
      </c>
      <c r="D41" s="56">
        <f t="shared" si="27"/>
        <v>3472</v>
      </c>
      <c r="E41" s="57"/>
      <c r="F41" s="13" t="s">
        <v>16</v>
      </c>
      <c r="G41" s="75">
        <f>$G$11</f>
        <v>6688</v>
      </c>
      <c r="H41" s="15">
        <f>$G$11</f>
        <v>6688</v>
      </c>
      <c r="I41" s="16">
        <f>$G$11</f>
        <v>6688</v>
      </c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3"/>
    </row>
    <row r="42" spans="1:22" ht="15.75" thickTop="1" x14ac:dyDescent="0.25">
      <c r="A42" s="13" t="s">
        <v>18</v>
      </c>
      <c r="B42" s="75">
        <f>$B$12</f>
        <v>1296</v>
      </c>
      <c r="C42" s="15">
        <f>$B$12</f>
        <v>1296</v>
      </c>
      <c r="D42" s="56">
        <f>$D$12</f>
        <v>1504</v>
      </c>
      <c r="E42" s="57"/>
      <c r="F42" s="13" t="s">
        <v>18</v>
      </c>
      <c r="G42" s="75">
        <f>$B$12</f>
        <v>1296</v>
      </c>
      <c r="H42" s="15">
        <f>$B$12</f>
        <v>1296</v>
      </c>
      <c r="I42" s="16">
        <f>$D$12</f>
        <v>1504</v>
      </c>
    </row>
    <row r="43" spans="1:22" x14ac:dyDescent="0.25">
      <c r="A43" s="13" t="s">
        <v>20</v>
      </c>
      <c r="B43" s="75">
        <f>[3]Tuition!A2*8</f>
        <v>609.20000000000005</v>
      </c>
      <c r="C43" s="15">
        <f>[3]Tuition!B2*8</f>
        <v>773.2</v>
      </c>
      <c r="D43" s="56">
        <f>[3]Tuition!C2*8</f>
        <v>1253.2</v>
      </c>
      <c r="E43" s="57"/>
      <c r="F43" s="13" t="s">
        <v>20</v>
      </c>
      <c r="G43" s="75">
        <f>[3]Tuition!A2*8</f>
        <v>609.20000000000005</v>
      </c>
      <c r="H43" s="15">
        <f>[3]Tuition!B2*8</f>
        <v>773.2</v>
      </c>
      <c r="I43" s="16">
        <f>[3]Tuition!C2*8</f>
        <v>1253.2</v>
      </c>
    </row>
    <row r="44" spans="1:22" x14ac:dyDescent="0.25">
      <c r="A44" s="25" t="s">
        <v>22</v>
      </c>
      <c r="B44" s="76">
        <f>SUM(B38:B43)</f>
        <v>7435.0999999999995</v>
      </c>
      <c r="C44" s="27">
        <f t="shared" ref="C44:D44" si="28">SUM(C38:C43)</f>
        <v>7599.0999999999995</v>
      </c>
      <c r="D44" s="77">
        <f t="shared" si="28"/>
        <v>8287.1</v>
      </c>
      <c r="E44" s="63"/>
      <c r="F44" s="25" t="s">
        <v>22</v>
      </c>
      <c r="G44" s="76">
        <f>SUM(G38:G43)</f>
        <v>10651.1</v>
      </c>
      <c r="H44" s="27">
        <f t="shared" ref="H44:I44" si="29">SUM(H38:H43)</f>
        <v>10815.1</v>
      </c>
      <c r="I44" s="28">
        <f t="shared" si="29"/>
        <v>11503.1</v>
      </c>
    </row>
    <row r="45" spans="1:22" x14ac:dyDescent="0.25">
      <c r="A45" s="64"/>
      <c r="B45" s="78">
        <f>$B$44*2</f>
        <v>14870.199999999999</v>
      </c>
      <c r="C45" s="36">
        <f>$C$44*2</f>
        <v>15198.199999999999</v>
      </c>
      <c r="D45" s="62">
        <f>$D$44*2</f>
        <v>16574.2</v>
      </c>
      <c r="E45" s="79"/>
      <c r="F45" s="64"/>
      <c r="G45" s="78">
        <f>G44*2</f>
        <v>21302.2</v>
      </c>
      <c r="H45" s="36">
        <f t="shared" ref="H45:I45" si="30">H44*2</f>
        <v>21630.2</v>
      </c>
      <c r="I45" s="37">
        <f t="shared" si="30"/>
        <v>23006.2</v>
      </c>
    </row>
    <row r="46" spans="1:22" x14ac:dyDescent="0.25">
      <c r="A46" s="67"/>
      <c r="B46" s="5"/>
      <c r="C46" s="5"/>
      <c r="D46" s="5"/>
      <c r="E46" s="5"/>
    </row>
    <row r="47" spans="1:22" x14ac:dyDescent="0.25">
      <c r="A47" s="100" t="s">
        <v>34</v>
      </c>
      <c r="B47" s="100"/>
      <c r="C47" s="100"/>
      <c r="D47" s="100"/>
      <c r="E47" s="100"/>
      <c r="F47" s="100"/>
      <c r="G47" s="100"/>
      <c r="H47" s="100"/>
      <c r="I47" s="100"/>
      <c r="J47" s="1"/>
    </row>
    <row r="48" spans="1:22" ht="12" customHeight="1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</row>
    <row r="49" spans="1:10" s="74" customFormat="1" ht="15" customHeight="1" x14ac:dyDescent="0.25">
      <c r="A49" s="53"/>
      <c r="B49" s="8" t="s">
        <v>6</v>
      </c>
      <c r="C49" s="8" t="s">
        <v>7</v>
      </c>
      <c r="D49" s="9" t="s">
        <v>8</v>
      </c>
      <c r="E49" s="81"/>
    </row>
    <row r="50" spans="1:10" x14ac:dyDescent="0.25">
      <c r="A50" s="13" t="s">
        <v>9</v>
      </c>
      <c r="B50" s="15">
        <f>$B$8*0.25</f>
        <v>250</v>
      </c>
      <c r="C50" s="15">
        <f t="shared" ref="C50:D50" si="31">$B$8*0.25</f>
        <v>250</v>
      </c>
      <c r="D50" s="56">
        <f t="shared" si="31"/>
        <v>250</v>
      </c>
      <c r="E50" s="82"/>
    </row>
    <row r="51" spans="1:10" x14ac:dyDescent="0.25">
      <c r="A51" s="13" t="s">
        <v>11</v>
      </c>
      <c r="B51" s="14">
        <f>ROUNDDOWN([3]Tuition!A9*5,1)</f>
        <v>223.7</v>
      </c>
      <c r="C51" s="15">
        <f>$B$51</f>
        <v>223.7</v>
      </c>
      <c r="D51" s="56">
        <f>$B$51</f>
        <v>223.7</v>
      </c>
      <c r="E51" s="82"/>
      <c r="G51" t="s">
        <v>2</v>
      </c>
      <c r="H51" t="s">
        <v>2</v>
      </c>
    </row>
    <row r="52" spans="1:10" x14ac:dyDescent="0.25">
      <c r="A52" s="13" t="s">
        <v>14</v>
      </c>
      <c r="B52" s="83">
        <v>0</v>
      </c>
      <c r="C52" s="83">
        <v>0</v>
      </c>
      <c r="D52" s="84">
        <v>0</v>
      </c>
      <c r="E52" s="85"/>
    </row>
    <row r="53" spans="1:10" x14ac:dyDescent="0.25">
      <c r="A53" s="13" t="s">
        <v>16</v>
      </c>
      <c r="B53" s="83">
        <v>0</v>
      </c>
      <c r="C53" s="83">
        <v>0</v>
      </c>
      <c r="D53" s="84">
        <v>0</v>
      </c>
      <c r="E53" s="85"/>
    </row>
    <row r="54" spans="1:10" x14ac:dyDescent="0.25">
      <c r="A54" s="13" t="s">
        <v>18</v>
      </c>
      <c r="B54" s="15">
        <f>$B$12</f>
        <v>1296</v>
      </c>
      <c r="C54" s="15">
        <f>$B$12</f>
        <v>1296</v>
      </c>
      <c r="D54" s="56">
        <f>$D$12</f>
        <v>1504</v>
      </c>
      <c r="E54" s="82"/>
      <c r="F54" s="74"/>
      <c r="G54" s="74"/>
      <c r="H54" s="74"/>
      <c r="I54" s="74"/>
      <c r="J54" s="74"/>
    </row>
    <row r="55" spans="1:10" x14ac:dyDescent="0.25">
      <c r="A55" s="13" t="s">
        <v>20</v>
      </c>
      <c r="B55" s="15">
        <f>[3]Tuition!A2*5</f>
        <v>380.75</v>
      </c>
      <c r="C55" s="15">
        <f>[3]Tuition!B2*5</f>
        <v>483.25</v>
      </c>
      <c r="D55" s="56">
        <f>[3]Tuition!C2*5</f>
        <v>783.25</v>
      </c>
      <c r="E55" s="82"/>
    </row>
    <row r="56" spans="1:10" x14ac:dyDescent="0.25">
      <c r="A56" s="25" t="s">
        <v>22</v>
      </c>
      <c r="B56" s="27">
        <f>SUM(B50:B55)</f>
        <v>2150.4499999999998</v>
      </c>
      <c r="C56" s="27">
        <f t="shared" ref="C56:D56" si="32">SUM(C50:C55)</f>
        <v>2252.9499999999998</v>
      </c>
      <c r="D56" s="77">
        <f t="shared" si="32"/>
        <v>2760.95</v>
      </c>
      <c r="E56" s="86"/>
    </row>
    <row r="57" spans="1:10" x14ac:dyDescent="0.25">
      <c r="A57" s="34"/>
      <c r="B57" s="36">
        <f>B56*2</f>
        <v>4300.8999999999996</v>
      </c>
      <c r="C57" s="36">
        <f t="shared" ref="C57:D57" si="33">C56*2</f>
        <v>4505.8999999999996</v>
      </c>
      <c r="D57" s="62">
        <f t="shared" si="33"/>
        <v>5521.9</v>
      </c>
      <c r="E57" s="82"/>
      <c r="F57" s="74"/>
      <c r="G57" s="74"/>
      <c r="H57" s="74"/>
      <c r="I57" s="74"/>
      <c r="J57" s="74"/>
    </row>
    <row r="59" spans="1:10" s="74" customFormat="1" ht="30" customHeight="1" x14ac:dyDescent="0.25">
      <c r="A59" s="87"/>
      <c r="B59" s="87"/>
      <c r="C59" s="87"/>
      <c r="D59" s="87"/>
      <c r="E59" s="88"/>
      <c r="F59" s="87"/>
    </row>
    <row r="60" spans="1:10" x14ac:dyDescent="0.25">
      <c r="B60" s="39"/>
    </row>
    <row r="66" spans="1:10" x14ac:dyDescent="0.25">
      <c r="B66" t="s">
        <v>2</v>
      </c>
    </row>
    <row r="67" spans="1:10" x14ac:dyDescent="0.25">
      <c r="F67" s="74"/>
      <c r="G67" s="74"/>
      <c r="H67" s="74"/>
      <c r="I67" s="74"/>
      <c r="J67" s="74"/>
    </row>
    <row r="69" spans="1:10" x14ac:dyDescent="0.25">
      <c r="A69" s="101"/>
      <c r="B69" s="102"/>
      <c r="C69" s="102"/>
      <c r="D69" s="102"/>
      <c r="E69" s="102"/>
      <c r="F69" s="102"/>
    </row>
  </sheetData>
  <sheetProtection password="FAFC" sheet="1" objects="1" scenarios="1"/>
  <mergeCells count="16">
    <mergeCell ref="A20:J20"/>
    <mergeCell ref="A33:I33"/>
    <mergeCell ref="A47:I47"/>
    <mergeCell ref="A69:F69"/>
    <mergeCell ref="R12:T12"/>
    <mergeCell ref="R13:T13"/>
    <mergeCell ref="K17:V17"/>
    <mergeCell ref="A18:I18"/>
    <mergeCell ref="K18:R18"/>
    <mergeCell ref="K19:L19"/>
    <mergeCell ref="R11:T11"/>
    <mergeCell ref="A1:R1"/>
    <mergeCell ref="A3:I3"/>
    <mergeCell ref="L8:T8"/>
    <mergeCell ref="R9:T9"/>
    <mergeCell ref="R10:T10"/>
  </mergeCells>
  <pageMargins left="0.25" right="0.25" top="0.25" bottom="0.25" header="0.3" footer="0.3"/>
  <pageSetup scale="67" orientation="landscape" r:id="rId1"/>
  <rowBreaks count="1" manualBreakCount="1">
    <brk id="6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3BF6A-43C0-4DD8-A961-C998A7087529}">
  <dimension ref="A1:Y69"/>
  <sheetViews>
    <sheetView zoomScaleNormal="100" zoomScaleSheetLayoutView="80" workbookViewId="0">
      <selection activeCell="E2" sqref="E2"/>
    </sheetView>
  </sheetViews>
  <sheetFormatPr defaultRowHeight="15" x14ac:dyDescent="0.25"/>
  <cols>
    <col min="1" max="1" width="17.7109375" bestFit="1" customWidth="1"/>
    <col min="5" max="5" width="5.42578125" customWidth="1"/>
    <col min="6" max="6" width="18.140625" customWidth="1"/>
    <col min="7" max="7" width="13.42578125" customWidth="1"/>
    <col min="8" max="8" width="10.5703125" customWidth="1"/>
    <col min="9" max="9" width="11" customWidth="1"/>
    <col min="10" max="10" width="5" customWidth="1"/>
    <col min="11" max="11" width="10.42578125" customWidth="1"/>
    <col min="13" max="13" width="3.7109375" customWidth="1"/>
    <col min="14" max="14" width="9.42578125" customWidth="1"/>
    <col min="15" max="15" width="12" customWidth="1"/>
    <col min="16" max="16" width="3.140625" customWidth="1"/>
    <col min="17" max="17" width="8.28515625" bestFit="1" customWidth="1"/>
    <col min="18" max="18" width="10.140625" bestFit="1" customWidth="1"/>
    <col min="19" max="19" width="2.42578125" customWidth="1"/>
    <col min="22" max="22" width="2.140625" customWidth="1"/>
  </cols>
  <sheetData>
    <row r="1" spans="1:22" ht="26.25" x14ac:dyDescent="0.4">
      <c r="A1" s="103" t="s">
        <v>0</v>
      </c>
      <c r="B1" s="104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" customHeight="1" x14ac:dyDescent="0.25"/>
    <row r="3" spans="1:22" x14ac:dyDescent="0.25">
      <c r="A3" s="100" t="s">
        <v>1</v>
      </c>
      <c r="B3" s="106"/>
      <c r="C3" s="106"/>
      <c r="D3" s="106"/>
      <c r="E3" s="106"/>
      <c r="F3" s="106"/>
      <c r="G3" s="106"/>
      <c r="H3" s="106"/>
      <c r="I3" s="106"/>
      <c r="J3" s="1"/>
      <c r="O3" t="s">
        <v>2</v>
      </c>
    </row>
    <row r="4" spans="1:22" x14ac:dyDescent="0.25">
      <c r="A4" s="1" t="s">
        <v>3</v>
      </c>
      <c r="B4" s="2"/>
      <c r="C4" s="2"/>
      <c r="D4" s="2"/>
      <c r="E4" s="2"/>
      <c r="F4" s="3" t="s">
        <v>4</v>
      </c>
      <c r="G4" s="4"/>
      <c r="H4" s="4"/>
      <c r="I4" s="4"/>
      <c r="J4" s="2"/>
    </row>
    <row r="5" spans="1:22" x14ac:dyDescent="0.25">
      <c r="A5" s="1" t="s">
        <v>5</v>
      </c>
      <c r="B5" s="2"/>
      <c r="C5" s="2"/>
      <c r="D5" s="2"/>
      <c r="E5" s="2"/>
      <c r="F5" s="5"/>
      <c r="G5" s="5"/>
      <c r="H5" s="5"/>
      <c r="I5" s="3"/>
      <c r="J5" s="2"/>
    </row>
    <row r="6" spans="1:22" ht="12" customHeight="1" thickBot="1" x14ac:dyDescent="0.3">
      <c r="A6" s="1"/>
      <c r="B6" s="2"/>
      <c r="C6" s="2"/>
      <c r="D6" s="2"/>
      <c r="E6" s="2"/>
      <c r="F6" s="6"/>
      <c r="G6" s="6"/>
      <c r="H6" s="6"/>
      <c r="I6" s="6"/>
      <c r="J6" s="2"/>
    </row>
    <row r="7" spans="1:22" ht="15" customHeight="1" thickTop="1" x14ac:dyDescent="0.25">
      <c r="A7" s="7"/>
      <c r="B7" s="8" t="s">
        <v>6</v>
      </c>
      <c r="C7" s="8" t="s">
        <v>7</v>
      </c>
      <c r="D7" s="9" t="s">
        <v>8</v>
      </c>
      <c r="F7" s="7"/>
      <c r="G7" s="8" t="s">
        <v>6</v>
      </c>
      <c r="H7" s="8" t="s">
        <v>7</v>
      </c>
      <c r="I7" s="9" t="s">
        <v>8</v>
      </c>
      <c r="L7" s="10" t="s">
        <v>2</v>
      </c>
      <c r="M7" s="11"/>
      <c r="N7" s="11"/>
      <c r="O7" s="11"/>
      <c r="P7" s="11"/>
      <c r="Q7" s="11"/>
      <c r="R7" s="11"/>
      <c r="S7" s="11"/>
      <c r="T7" s="12"/>
    </row>
    <row r="8" spans="1:22" ht="18.75" x14ac:dyDescent="0.3">
      <c r="A8" s="13" t="s">
        <v>9</v>
      </c>
      <c r="B8" s="14">
        <v>1000</v>
      </c>
      <c r="C8" s="15">
        <f>$B$8</f>
        <v>1000</v>
      </c>
      <c r="D8" s="16">
        <f t="shared" ref="D8" si="0">$B$8</f>
        <v>1000</v>
      </c>
      <c r="F8" s="13" t="s">
        <v>9</v>
      </c>
      <c r="G8" s="15">
        <f>$B$8</f>
        <v>1000</v>
      </c>
      <c r="H8" s="15">
        <f t="shared" ref="H8:I8" si="1">$B$8</f>
        <v>1000</v>
      </c>
      <c r="I8" s="16">
        <f t="shared" si="1"/>
        <v>1000</v>
      </c>
      <c r="L8" s="107" t="s">
        <v>10</v>
      </c>
      <c r="M8" s="106"/>
      <c r="N8" s="106"/>
      <c r="O8" s="106"/>
      <c r="P8" s="106"/>
      <c r="Q8" s="106"/>
      <c r="R8" s="106"/>
      <c r="S8" s="106"/>
      <c r="T8" s="113"/>
    </row>
    <row r="9" spans="1:22" ht="15.75" thickBot="1" x14ac:dyDescent="0.3">
      <c r="A9" s="13" t="s">
        <v>11</v>
      </c>
      <c r="B9" s="14">
        <f>ROUNDDOWN([4]Tuition!A9*15,0)</f>
        <v>503</v>
      </c>
      <c r="C9" s="15">
        <f>$B$9</f>
        <v>503</v>
      </c>
      <c r="D9" s="16">
        <f>$B$9</f>
        <v>503</v>
      </c>
      <c r="F9" s="13" t="s">
        <v>11</v>
      </c>
      <c r="G9" s="15">
        <f>$B$9</f>
        <v>503</v>
      </c>
      <c r="H9" s="15">
        <f t="shared" ref="H9:I9" si="2">$B$9</f>
        <v>503</v>
      </c>
      <c r="I9" s="16">
        <f t="shared" si="2"/>
        <v>503</v>
      </c>
      <c r="L9" s="17"/>
      <c r="M9" s="18" t="s">
        <v>12</v>
      </c>
      <c r="N9" s="19"/>
      <c r="O9" s="19"/>
      <c r="P9" s="20"/>
      <c r="Q9" s="20"/>
      <c r="R9" s="114" t="s">
        <v>13</v>
      </c>
      <c r="S9" s="114"/>
      <c r="T9" s="115"/>
      <c r="U9" s="21"/>
    </row>
    <row r="10" spans="1:22" ht="16.5" thickTop="1" thickBot="1" x14ac:dyDescent="0.3">
      <c r="A10" s="13" t="s">
        <v>14</v>
      </c>
      <c r="B10" s="14">
        <f>L20*16</f>
        <v>1200</v>
      </c>
      <c r="C10" s="15">
        <f>$B$10</f>
        <v>1200</v>
      </c>
      <c r="D10" s="16">
        <f>$B$10</f>
        <v>1200</v>
      </c>
      <c r="F10" s="13" t="s">
        <v>14</v>
      </c>
      <c r="G10" s="15">
        <f>$B$10</f>
        <v>1200</v>
      </c>
      <c r="H10" s="15">
        <f>$B$10</f>
        <v>1200</v>
      </c>
      <c r="I10" s="16">
        <f>$B$10</f>
        <v>1200</v>
      </c>
      <c r="L10" s="17"/>
      <c r="M10" s="22" t="s">
        <v>15</v>
      </c>
      <c r="N10" s="22"/>
      <c r="O10" s="22"/>
      <c r="P10" s="22"/>
      <c r="Q10" s="22"/>
      <c r="R10" s="111">
        <v>60</v>
      </c>
      <c r="S10" s="111"/>
      <c r="T10" s="112"/>
    </row>
    <row r="11" spans="1:22" ht="16.5" thickTop="1" thickBot="1" x14ac:dyDescent="0.3">
      <c r="A11" s="13" t="s">
        <v>16</v>
      </c>
      <c r="B11" s="14">
        <f>N20*16</f>
        <v>3600</v>
      </c>
      <c r="C11" s="15">
        <f>$B$11</f>
        <v>3600</v>
      </c>
      <c r="D11" s="16">
        <f>$B$11</f>
        <v>3600</v>
      </c>
      <c r="F11" s="13" t="s">
        <v>16</v>
      </c>
      <c r="G11" s="14">
        <f>O20*16</f>
        <v>6784</v>
      </c>
      <c r="H11" s="15">
        <f>$G$11</f>
        <v>6784</v>
      </c>
      <c r="I11" s="16">
        <f>$G$11</f>
        <v>6784</v>
      </c>
      <c r="L11" s="17"/>
      <c r="M11" s="22" t="s">
        <v>17</v>
      </c>
      <c r="N11" s="22"/>
      <c r="O11" s="22"/>
      <c r="P11" s="22"/>
      <c r="Q11" s="22"/>
      <c r="R11" s="111">
        <v>110</v>
      </c>
      <c r="S11" s="111"/>
      <c r="T11" s="112"/>
    </row>
    <row r="12" spans="1:22" ht="16.5" thickTop="1" thickBot="1" x14ac:dyDescent="0.3">
      <c r="A12" s="13" t="s">
        <v>18</v>
      </c>
      <c r="B12" s="14">
        <f>Q20*16</f>
        <v>1296</v>
      </c>
      <c r="C12" s="15">
        <f>$B$12</f>
        <v>1296</v>
      </c>
      <c r="D12" s="23">
        <f>R20*16</f>
        <v>1504</v>
      </c>
      <c r="F12" s="13" t="s">
        <v>18</v>
      </c>
      <c r="G12" s="15">
        <f>$B$12</f>
        <v>1296</v>
      </c>
      <c r="H12" s="15">
        <f>$B$12</f>
        <v>1296</v>
      </c>
      <c r="I12" s="16">
        <f>$D$12</f>
        <v>1504</v>
      </c>
      <c r="L12" s="17"/>
      <c r="M12" s="22" t="s">
        <v>19</v>
      </c>
      <c r="N12" s="22"/>
      <c r="O12" s="22"/>
      <c r="P12" s="22" t="s">
        <v>2</v>
      </c>
      <c r="Q12" s="22"/>
      <c r="R12" s="111">
        <v>188</v>
      </c>
      <c r="S12" s="111"/>
      <c r="T12" s="112"/>
    </row>
    <row r="13" spans="1:22" ht="16.5" thickTop="1" thickBot="1" x14ac:dyDescent="0.3">
      <c r="A13" s="13" t="s">
        <v>20</v>
      </c>
      <c r="B13" s="24">
        <f>[4]Tuition!$A$2*15</f>
        <v>1146.75</v>
      </c>
      <c r="C13" s="15">
        <f>[4]Tuition!$B$2*15</f>
        <v>1454.25</v>
      </c>
      <c r="D13" s="16">
        <f>[4]Tuition!$C$2*15</f>
        <v>2354.25</v>
      </c>
      <c r="F13" s="13" t="s">
        <v>20</v>
      </c>
      <c r="G13" s="15">
        <f>[4]Tuition!A2*15</f>
        <v>1146.75</v>
      </c>
      <c r="H13" s="15">
        <f>[4]Tuition!B2*15</f>
        <v>1454.25</v>
      </c>
      <c r="I13" s="16">
        <f>[4]Tuition!C2*15</f>
        <v>2354.25</v>
      </c>
      <c r="L13" s="17"/>
      <c r="M13" s="22" t="s">
        <v>21</v>
      </c>
      <c r="N13" s="22"/>
      <c r="O13" s="22"/>
      <c r="P13" s="22"/>
      <c r="Q13" s="22"/>
      <c r="R13" s="111">
        <v>268</v>
      </c>
      <c r="S13" s="111"/>
      <c r="T13" s="112"/>
    </row>
    <row r="14" spans="1:22" ht="16.5" thickTop="1" thickBot="1" x14ac:dyDescent="0.3">
      <c r="A14" s="25" t="s">
        <v>22</v>
      </c>
      <c r="B14" s="26">
        <f>SUM(B8:B13)</f>
        <v>8745.75</v>
      </c>
      <c r="C14" s="27">
        <f>SUM(C8:C13)</f>
        <v>9053.25</v>
      </c>
      <c r="D14" s="28">
        <f>SUM(D8:D13)</f>
        <v>10161.25</v>
      </c>
      <c r="F14" s="29" t="s">
        <v>22</v>
      </c>
      <c r="G14" s="27">
        <f>SUM(G8:G13)</f>
        <v>11929.75</v>
      </c>
      <c r="H14" s="27">
        <f>SUM(H8:H13)</f>
        <v>12237.25</v>
      </c>
      <c r="I14" s="28">
        <f>SUM(I8:I13)</f>
        <v>13345.25</v>
      </c>
      <c r="L14" s="30"/>
      <c r="M14" s="31"/>
      <c r="N14" s="31"/>
      <c r="O14" s="31"/>
      <c r="P14" s="32"/>
      <c r="Q14" s="31"/>
      <c r="R14" s="31"/>
      <c r="S14" s="31"/>
      <c r="T14" s="33"/>
    </row>
    <row r="15" spans="1:22" ht="16.5" thickTop="1" thickBot="1" x14ac:dyDescent="0.3">
      <c r="A15" s="34"/>
      <c r="B15" s="35">
        <f>B14*2</f>
        <v>17491.5</v>
      </c>
      <c r="C15" s="36">
        <f t="shared" ref="C15:D15" si="3">C14*2</f>
        <v>18106.5</v>
      </c>
      <c r="D15" s="37">
        <f t="shared" si="3"/>
        <v>20322.5</v>
      </c>
      <c r="F15" s="34"/>
      <c r="G15" s="36">
        <f>G14*2</f>
        <v>23859.5</v>
      </c>
      <c r="H15" s="36">
        <f t="shared" ref="H15:I15" si="4">H14*2</f>
        <v>24474.5</v>
      </c>
      <c r="I15" s="37">
        <f t="shared" si="4"/>
        <v>26690.5</v>
      </c>
    </row>
    <row r="16" spans="1:22" ht="19.5" thickTop="1" x14ac:dyDescent="0.3">
      <c r="E16" s="38"/>
      <c r="J16" s="39"/>
      <c r="K16" s="40"/>
      <c r="L16" s="41"/>
      <c r="M16" s="41"/>
      <c r="N16" s="41"/>
      <c r="O16" s="41"/>
      <c r="P16" s="41"/>
      <c r="Q16" s="41"/>
      <c r="R16" s="41"/>
      <c r="S16" s="11"/>
      <c r="T16" s="11"/>
      <c r="U16" s="11"/>
      <c r="V16" s="12"/>
    </row>
    <row r="17" spans="1:25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107" t="s">
        <v>23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13"/>
      <c r="Y17" t="s">
        <v>2</v>
      </c>
    </row>
    <row r="18" spans="1:25" ht="18.75" x14ac:dyDescent="0.3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  <c r="J18" s="38"/>
      <c r="K18" s="107"/>
      <c r="L18" s="108"/>
      <c r="M18" s="108"/>
      <c r="N18" s="108"/>
      <c r="O18" s="108"/>
      <c r="P18" s="108"/>
      <c r="Q18" s="108"/>
      <c r="R18" s="108"/>
      <c r="S18" s="5"/>
      <c r="U18" s="5"/>
      <c r="V18" s="42"/>
    </row>
    <row r="19" spans="1:25" ht="15" customHeight="1" thickBot="1" x14ac:dyDescent="0.3">
      <c r="A19" s="1" t="s">
        <v>3</v>
      </c>
      <c r="F19" s="43" t="s">
        <v>4</v>
      </c>
      <c r="J19" s="44"/>
      <c r="K19" s="109" t="s">
        <v>25</v>
      </c>
      <c r="L19" s="110"/>
      <c r="M19" s="45"/>
      <c r="N19" s="21" t="s">
        <v>26</v>
      </c>
      <c r="O19" s="21" t="s">
        <v>27</v>
      </c>
      <c r="P19" s="21"/>
      <c r="Q19" s="21" t="s">
        <v>28</v>
      </c>
      <c r="R19" s="21" t="s">
        <v>29</v>
      </c>
      <c r="S19" s="5"/>
      <c r="T19" s="46" t="s">
        <v>30</v>
      </c>
      <c r="U19" s="46" t="s">
        <v>31</v>
      </c>
      <c r="V19" s="42"/>
    </row>
    <row r="20" spans="1:25" ht="15" customHeight="1" thickTop="1" thickBot="1" x14ac:dyDescent="0.3">
      <c r="A20" s="98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47" t="s">
        <v>32</v>
      </c>
      <c r="L20" s="48">
        <v>75</v>
      </c>
      <c r="M20" s="48"/>
      <c r="N20" s="48">
        <v>225</v>
      </c>
      <c r="O20" s="48">
        <v>424</v>
      </c>
      <c r="P20" s="48"/>
      <c r="Q20" s="48">
        <v>81</v>
      </c>
      <c r="R20" s="48">
        <v>94</v>
      </c>
      <c r="S20" s="48"/>
      <c r="T20" s="49">
        <v>96</v>
      </c>
      <c r="U20" s="49">
        <v>114</v>
      </c>
      <c r="V20" s="50"/>
    </row>
    <row r="21" spans="1:25" ht="15" customHeight="1" thickTop="1" thickBot="1" x14ac:dyDescent="0.3">
      <c r="K21" s="51">
        <v>2</v>
      </c>
      <c r="L21" s="48">
        <f t="shared" ref="L21:L40" si="5">$L$20*K21</f>
        <v>150</v>
      </c>
      <c r="M21" s="48" t="s">
        <v>2</v>
      </c>
      <c r="N21" s="48">
        <f t="shared" ref="N21:N40" si="6">$N$20*K21</f>
        <v>450</v>
      </c>
      <c r="O21" s="48">
        <f t="shared" ref="O21:O40" si="7">$O$20*K21</f>
        <v>848</v>
      </c>
      <c r="P21" s="48"/>
      <c r="Q21" s="48">
        <f t="shared" ref="Q21:Q40" si="8">$Q$20*K21</f>
        <v>162</v>
      </c>
      <c r="R21" s="48">
        <f t="shared" ref="R21:R40" si="9">$R$20*K21</f>
        <v>188</v>
      </c>
      <c r="S21" s="48"/>
      <c r="T21" s="48">
        <f>$T$20*K21</f>
        <v>192</v>
      </c>
      <c r="U21" s="48">
        <f>$U$20*K21</f>
        <v>228</v>
      </c>
      <c r="V21" s="52"/>
    </row>
    <row r="22" spans="1:25" ht="15" customHeight="1" thickTop="1" thickBot="1" x14ac:dyDescent="0.3">
      <c r="A22" s="53"/>
      <c r="B22" s="8" t="s">
        <v>6</v>
      </c>
      <c r="C22" s="8" t="s">
        <v>7</v>
      </c>
      <c r="D22" s="9" t="s">
        <v>8</v>
      </c>
      <c r="F22" s="53"/>
      <c r="G22" s="8" t="s">
        <v>6</v>
      </c>
      <c r="H22" s="8" t="s">
        <v>7</v>
      </c>
      <c r="I22" s="9" t="s">
        <v>8</v>
      </c>
      <c r="K22" s="51">
        <v>3</v>
      </c>
      <c r="L22" s="48">
        <f t="shared" si="5"/>
        <v>225</v>
      </c>
      <c r="M22" s="48"/>
      <c r="N22" s="48">
        <f t="shared" si="6"/>
        <v>675</v>
      </c>
      <c r="O22" s="48">
        <f t="shared" si="7"/>
        <v>1272</v>
      </c>
      <c r="P22" s="48"/>
      <c r="Q22" s="48">
        <f t="shared" si="8"/>
        <v>243</v>
      </c>
      <c r="R22" s="48">
        <f t="shared" si="9"/>
        <v>282</v>
      </c>
      <c r="S22" s="48"/>
      <c r="T22" s="48">
        <f t="shared" ref="T22:T40" si="10">$T$20*K22</f>
        <v>288</v>
      </c>
      <c r="U22" s="48">
        <f t="shared" ref="U22:U40" si="11">$U$20*K22</f>
        <v>342</v>
      </c>
      <c r="V22" s="52"/>
    </row>
    <row r="23" spans="1:25" ht="15" customHeight="1" thickTop="1" thickBot="1" x14ac:dyDescent="0.3">
      <c r="A23" s="13" t="s">
        <v>9</v>
      </c>
      <c r="B23" s="15">
        <f>$B$8*0.75</f>
        <v>750</v>
      </c>
      <c r="C23" s="15">
        <f t="shared" ref="C23:D23" si="12">$B$8*0.75</f>
        <v>750</v>
      </c>
      <c r="D23" s="54">
        <f t="shared" si="12"/>
        <v>750</v>
      </c>
      <c r="E23" s="55"/>
      <c r="F23" s="13" t="s">
        <v>9</v>
      </c>
      <c r="G23" s="15">
        <f>$B$8*0.75</f>
        <v>750</v>
      </c>
      <c r="H23" s="15">
        <f t="shared" ref="H23:I23" si="13">$B$8*0.75</f>
        <v>750</v>
      </c>
      <c r="I23" s="16">
        <f t="shared" si="13"/>
        <v>750</v>
      </c>
      <c r="K23" s="51">
        <v>4</v>
      </c>
      <c r="L23" s="48">
        <f t="shared" si="5"/>
        <v>300</v>
      </c>
      <c r="M23" s="48"/>
      <c r="N23" s="48">
        <f t="shared" si="6"/>
        <v>900</v>
      </c>
      <c r="O23" s="48">
        <f t="shared" si="7"/>
        <v>1696</v>
      </c>
      <c r="P23" s="48"/>
      <c r="Q23" s="48">
        <f t="shared" si="8"/>
        <v>324</v>
      </c>
      <c r="R23" s="48">
        <f t="shared" si="9"/>
        <v>376</v>
      </c>
      <c r="S23" s="48"/>
      <c r="T23" s="48">
        <f t="shared" si="10"/>
        <v>384</v>
      </c>
      <c r="U23" s="48">
        <f t="shared" si="11"/>
        <v>456</v>
      </c>
      <c r="V23" s="52"/>
    </row>
    <row r="24" spans="1:25" ht="15" customHeight="1" thickTop="1" thickBot="1" x14ac:dyDescent="0.3">
      <c r="A24" s="13" t="s">
        <v>11</v>
      </c>
      <c r="B24" s="14">
        <f>ROUNDDOWN([4]Tuition!A9*11,0)</f>
        <v>369</v>
      </c>
      <c r="C24" s="15">
        <f>$B$24</f>
        <v>369</v>
      </c>
      <c r="D24" s="56">
        <f>$B$24</f>
        <v>369</v>
      </c>
      <c r="E24" s="57"/>
      <c r="F24" s="13" t="s">
        <v>11</v>
      </c>
      <c r="G24" s="15">
        <f>$B$24</f>
        <v>369</v>
      </c>
      <c r="H24" s="15">
        <f>$B$24</f>
        <v>369</v>
      </c>
      <c r="I24" s="16">
        <f>$B$24</f>
        <v>369</v>
      </c>
      <c r="K24" s="51">
        <v>5</v>
      </c>
      <c r="L24" s="48">
        <f t="shared" si="5"/>
        <v>375</v>
      </c>
      <c r="M24" s="48"/>
      <c r="N24" s="48">
        <f t="shared" si="6"/>
        <v>1125</v>
      </c>
      <c r="O24" s="48">
        <f t="shared" si="7"/>
        <v>2120</v>
      </c>
      <c r="P24" s="48"/>
      <c r="Q24" s="48">
        <f t="shared" si="8"/>
        <v>405</v>
      </c>
      <c r="R24" s="48">
        <f t="shared" si="9"/>
        <v>470</v>
      </c>
      <c r="S24" s="48"/>
      <c r="T24" s="48">
        <f t="shared" si="10"/>
        <v>480</v>
      </c>
      <c r="U24" s="48">
        <f t="shared" si="11"/>
        <v>570</v>
      </c>
      <c r="V24" s="52"/>
    </row>
    <row r="25" spans="1:25" ht="15" customHeight="1" thickTop="1" thickBot="1" x14ac:dyDescent="0.3">
      <c r="A25" s="13" t="s">
        <v>14</v>
      </c>
      <c r="B25" s="15">
        <f>$B$10</f>
        <v>1200</v>
      </c>
      <c r="C25" s="15">
        <f t="shared" ref="C25:D25" si="14">$B$10</f>
        <v>1200</v>
      </c>
      <c r="D25" s="15">
        <f t="shared" si="14"/>
        <v>1200</v>
      </c>
      <c r="E25" s="57"/>
      <c r="F25" s="13" t="s">
        <v>14</v>
      </c>
      <c r="G25" s="15">
        <f>$B$10</f>
        <v>1200</v>
      </c>
      <c r="H25" s="15">
        <f t="shared" ref="H25:I25" si="15">$B$10</f>
        <v>1200</v>
      </c>
      <c r="I25" s="16">
        <f t="shared" si="15"/>
        <v>1200</v>
      </c>
      <c r="K25" s="51">
        <v>6</v>
      </c>
      <c r="L25" s="48">
        <f t="shared" si="5"/>
        <v>450</v>
      </c>
      <c r="M25" s="48"/>
      <c r="N25" s="48">
        <f t="shared" si="6"/>
        <v>1350</v>
      </c>
      <c r="O25" s="48">
        <f t="shared" si="7"/>
        <v>2544</v>
      </c>
      <c r="P25" s="48"/>
      <c r="Q25" s="48">
        <f t="shared" si="8"/>
        <v>486</v>
      </c>
      <c r="R25" s="48">
        <f t="shared" si="9"/>
        <v>564</v>
      </c>
      <c r="S25" s="48"/>
      <c r="T25" s="48">
        <f t="shared" si="10"/>
        <v>576</v>
      </c>
      <c r="U25" s="48">
        <f t="shared" si="11"/>
        <v>684</v>
      </c>
      <c r="V25" s="52"/>
    </row>
    <row r="26" spans="1:25" ht="15" customHeight="1" thickTop="1" thickBot="1" x14ac:dyDescent="0.3">
      <c r="A26" s="13" t="s">
        <v>16</v>
      </c>
      <c r="B26" s="15">
        <f>$B$11</f>
        <v>3600</v>
      </c>
      <c r="C26" s="15">
        <f t="shared" ref="C26:D26" si="16">$B$11</f>
        <v>3600</v>
      </c>
      <c r="D26" s="15">
        <f t="shared" si="16"/>
        <v>3600</v>
      </c>
      <c r="E26" s="57"/>
      <c r="F26" s="13" t="s">
        <v>16</v>
      </c>
      <c r="G26" s="15">
        <f>$G$11</f>
        <v>6784</v>
      </c>
      <c r="H26" s="15">
        <f>$G$11</f>
        <v>6784</v>
      </c>
      <c r="I26" s="16">
        <f>$G$11</f>
        <v>6784</v>
      </c>
      <c r="K26" s="51">
        <v>7</v>
      </c>
      <c r="L26" s="48">
        <f t="shared" si="5"/>
        <v>525</v>
      </c>
      <c r="M26" s="48"/>
      <c r="N26" s="48">
        <f t="shared" si="6"/>
        <v>1575</v>
      </c>
      <c r="O26" s="48">
        <f t="shared" si="7"/>
        <v>2968</v>
      </c>
      <c r="P26" s="48"/>
      <c r="Q26" s="48">
        <f t="shared" si="8"/>
        <v>567</v>
      </c>
      <c r="R26" s="48">
        <f t="shared" si="9"/>
        <v>658</v>
      </c>
      <c r="S26" s="48"/>
      <c r="T26" s="48">
        <f t="shared" si="10"/>
        <v>672</v>
      </c>
      <c r="U26" s="48">
        <f t="shared" si="11"/>
        <v>798</v>
      </c>
      <c r="V26" s="52"/>
    </row>
    <row r="27" spans="1:25" ht="15" customHeight="1" thickTop="1" thickBot="1" x14ac:dyDescent="0.3">
      <c r="A27" s="13" t="s">
        <v>18</v>
      </c>
      <c r="B27" s="15">
        <f>$B$12</f>
        <v>1296</v>
      </c>
      <c r="C27" s="15">
        <f t="shared" ref="C27" si="17">$B$12</f>
        <v>1296</v>
      </c>
      <c r="D27" s="15">
        <f>$D$12</f>
        <v>1504</v>
      </c>
      <c r="E27" s="57"/>
      <c r="F27" s="13" t="s">
        <v>18</v>
      </c>
      <c r="G27" s="15">
        <f>$B$12</f>
        <v>1296</v>
      </c>
      <c r="H27" s="15">
        <f t="shared" ref="H27" si="18">$B$12</f>
        <v>1296</v>
      </c>
      <c r="I27" s="16">
        <f>$D$12</f>
        <v>1504</v>
      </c>
      <c r="K27" s="51">
        <v>8</v>
      </c>
      <c r="L27" s="48">
        <f t="shared" si="5"/>
        <v>600</v>
      </c>
      <c r="M27" s="48"/>
      <c r="N27" s="48">
        <f t="shared" si="6"/>
        <v>1800</v>
      </c>
      <c r="O27" s="48">
        <f t="shared" si="7"/>
        <v>3392</v>
      </c>
      <c r="P27" s="48"/>
      <c r="Q27" s="48">
        <f t="shared" si="8"/>
        <v>648</v>
      </c>
      <c r="R27" s="48">
        <f t="shared" si="9"/>
        <v>752</v>
      </c>
      <c r="S27" s="48"/>
      <c r="T27" s="48">
        <f t="shared" si="10"/>
        <v>768</v>
      </c>
      <c r="U27" s="48">
        <f t="shared" si="11"/>
        <v>912</v>
      </c>
      <c r="V27" s="52"/>
    </row>
    <row r="28" spans="1:25" ht="15" customHeight="1" thickTop="1" thickBot="1" x14ac:dyDescent="0.3">
      <c r="A28" s="13" t="s">
        <v>20</v>
      </c>
      <c r="B28" s="15">
        <f>[4]Tuition!A2*11</f>
        <v>840.95</v>
      </c>
      <c r="C28" s="15">
        <f>[4]Tuition!B2*11</f>
        <v>1066.45</v>
      </c>
      <c r="D28" s="56">
        <f>[4]Tuition!C2*11</f>
        <v>1726.4499999999998</v>
      </c>
      <c r="E28" s="57"/>
      <c r="F28" s="13" t="s">
        <v>20</v>
      </c>
      <c r="G28" s="15">
        <f>[4]Tuition!A2*11</f>
        <v>840.95</v>
      </c>
      <c r="H28" s="15">
        <f>[4]Tuition!B2*11</f>
        <v>1066.45</v>
      </c>
      <c r="I28" s="16">
        <f>[4]Tuition!C2*11</f>
        <v>1726.4499999999998</v>
      </c>
      <c r="K28" s="51">
        <v>9</v>
      </c>
      <c r="L28" s="48">
        <f t="shared" si="5"/>
        <v>675</v>
      </c>
      <c r="M28" s="48"/>
      <c r="N28" s="48">
        <f t="shared" si="6"/>
        <v>2025</v>
      </c>
      <c r="O28" s="48">
        <f t="shared" si="7"/>
        <v>3816</v>
      </c>
      <c r="P28" s="48"/>
      <c r="Q28" s="48">
        <f t="shared" si="8"/>
        <v>729</v>
      </c>
      <c r="R28" s="48">
        <f t="shared" si="9"/>
        <v>846</v>
      </c>
      <c r="S28" s="48"/>
      <c r="T28" s="48">
        <f t="shared" si="10"/>
        <v>864</v>
      </c>
      <c r="U28" s="48">
        <f t="shared" si="11"/>
        <v>1026</v>
      </c>
      <c r="V28" s="52"/>
    </row>
    <row r="29" spans="1:25" ht="15" customHeight="1" thickTop="1" thickBot="1" x14ac:dyDescent="0.3">
      <c r="A29" s="25" t="s">
        <v>22</v>
      </c>
      <c r="B29" s="58">
        <f>SUM(B23:B28)</f>
        <v>8055.95</v>
      </c>
      <c r="C29" s="58">
        <f t="shared" ref="C29:D29" si="19">SUM(C23:C28)</f>
        <v>8281.4500000000007</v>
      </c>
      <c r="D29" s="59">
        <f t="shared" si="19"/>
        <v>9149.4500000000007</v>
      </c>
      <c r="E29" s="57"/>
      <c r="F29" s="25" t="s">
        <v>22</v>
      </c>
      <c r="G29" s="60">
        <f>SUM(G23:G28)</f>
        <v>11239.95</v>
      </c>
      <c r="H29" s="60">
        <f t="shared" ref="H29:I29" si="20">SUM(H23:H28)</f>
        <v>11465.45</v>
      </c>
      <c r="I29" s="61">
        <f t="shared" si="20"/>
        <v>12333.45</v>
      </c>
      <c r="K29" s="51">
        <v>10</v>
      </c>
      <c r="L29" s="48">
        <f t="shared" si="5"/>
        <v>750</v>
      </c>
      <c r="M29" s="48"/>
      <c r="N29" s="48">
        <f t="shared" si="6"/>
        <v>2250</v>
      </c>
      <c r="O29" s="48">
        <f t="shared" si="7"/>
        <v>4240</v>
      </c>
      <c r="P29" s="48"/>
      <c r="Q29" s="48">
        <f t="shared" si="8"/>
        <v>810</v>
      </c>
      <c r="R29" s="48">
        <f t="shared" si="9"/>
        <v>940</v>
      </c>
      <c r="S29" s="48"/>
      <c r="T29" s="48">
        <f t="shared" si="10"/>
        <v>960</v>
      </c>
      <c r="U29" s="48">
        <f t="shared" si="11"/>
        <v>1140</v>
      </c>
      <c r="V29" s="52"/>
    </row>
    <row r="30" spans="1:25" ht="15" customHeight="1" thickTop="1" thickBot="1" x14ac:dyDescent="0.3">
      <c r="A30" s="34"/>
      <c r="B30" s="36">
        <f>B29*2</f>
        <v>16111.9</v>
      </c>
      <c r="C30" s="36">
        <f t="shared" ref="C30:D30" si="21">C29*2</f>
        <v>16562.900000000001</v>
      </c>
      <c r="D30" s="62">
        <f t="shared" si="21"/>
        <v>18298.900000000001</v>
      </c>
      <c r="E30" s="63"/>
      <c r="F30" s="64"/>
      <c r="G30" s="65">
        <f>G29*2</f>
        <v>22479.9</v>
      </c>
      <c r="H30" s="65">
        <f t="shared" ref="H30:I30" si="22">H29*2</f>
        <v>22930.9</v>
      </c>
      <c r="I30" s="66">
        <f t="shared" si="22"/>
        <v>24666.9</v>
      </c>
      <c r="K30" s="51">
        <v>11</v>
      </c>
      <c r="L30" s="48">
        <f t="shared" si="5"/>
        <v>825</v>
      </c>
      <c r="M30" s="48"/>
      <c r="N30" s="48">
        <f t="shared" si="6"/>
        <v>2475</v>
      </c>
      <c r="O30" s="48">
        <f t="shared" si="7"/>
        <v>4664</v>
      </c>
      <c r="P30" s="48"/>
      <c r="Q30" s="48">
        <f t="shared" si="8"/>
        <v>891</v>
      </c>
      <c r="R30" s="48">
        <f t="shared" si="9"/>
        <v>1034</v>
      </c>
      <c r="S30" s="48"/>
      <c r="T30" s="48">
        <f t="shared" si="10"/>
        <v>1056</v>
      </c>
      <c r="U30" s="48">
        <f t="shared" si="11"/>
        <v>1254</v>
      </c>
      <c r="V30" s="52"/>
    </row>
    <row r="31" spans="1:25" ht="15" customHeight="1" thickTop="1" thickBot="1" x14ac:dyDescent="0.3">
      <c r="D31" s="67"/>
      <c r="E31" s="68"/>
      <c r="F31" s="67"/>
      <c r="K31" s="51">
        <v>12</v>
      </c>
      <c r="L31" s="48">
        <f t="shared" si="5"/>
        <v>900</v>
      </c>
      <c r="M31" s="48"/>
      <c r="N31" s="48">
        <f t="shared" si="6"/>
        <v>2700</v>
      </c>
      <c r="O31" s="48">
        <f t="shared" si="7"/>
        <v>5088</v>
      </c>
      <c r="P31" s="48"/>
      <c r="Q31" s="48">
        <f t="shared" si="8"/>
        <v>972</v>
      </c>
      <c r="R31" s="48">
        <f t="shared" si="9"/>
        <v>1128</v>
      </c>
      <c r="S31" s="48"/>
      <c r="T31" s="48">
        <f t="shared" si="10"/>
        <v>1152</v>
      </c>
      <c r="U31" s="48">
        <f t="shared" si="11"/>
        <v>1368</v>
      </c>
      <c r="V31" s="52"/>
    </row>
    <row r="32" spans="1:25" ht="15" customHeight="1" thickTop="1" thickBot="1" x14ac:dyDescent="0.3">
      <c r="K32" s="51">
        <v>13</v>
      </c>
      <c r="L32" s="48">
        <f t="shared" si="5"/>
        <v>975</v>
      </c>
      <c r="M32" s="48"/>
      <c r="N32" s="48">
        <f t="shared" si="6"/>
        <v>2925</v>
      </c>
      <c r="O32" s="48">
        <f t="shared" si="7"/>
        <v>5512</v>
      </c>
      <c r="P32" s="48"/>
      <c r="Q32" s="48">
        <f t="shared" si="8"/>
        <v>1053</v>
      </c>
      <c r="R32" s="48">
        <f t="shared" si="9"/>
        <v>1222</v>
      </c>
      <c r="S32" s="48"/>
      <c r="T32" s="48">
        <f t="shared" si="10"/>
        <v>1248</v>
      </c>
      <c r="U32" s="48">
        <f t="shared" si="11"/>
        <v>1482</v>
      </c>
      <c r="V32" s="52"/>
    </row>
    <row r="33" spans="1:22" ht="15" customHeight="1" thickTop="1" thickBot="1" x14ac:dyDescent="0.3">
      <c r="A33" s="100" t="s">
        <v>33</v>
      </c>
      <c r="B33" s="100"/>
      <c r="C33" s="100"/>
      <c r="D33" s="100"/>
      <c r="E33" s="100"/>
      <c r="F33" s="100"/>
      <c r="G33" s="100"/>
      <c r="H33" s="100"/>
      <c r="I33" s="100"/>
      <c r="J33" s="1"/>
      <c r="K33" s="51">
        <v>14</v>
      </c>
      <c r="L33" s="48">
        <f t="shared" si="5"/>
        <v>1050</v>
      </c>
      <c r="M33" s="48"/>
      <c r="N33" s="48">
        <f t="shared" si="6"/>
        <v>3150</v>
      </c>
      <c r="O33" s="48">
        <f t="shared" si="7"/>
        <v>5936</v>
      </c>
      <c r="P33" s="48"/>
      <c r="Q33" s="48">
        <f t="shared" si="8"/>
        <v>1134</v>
      </c>
      <c r="R33" s="48">
        <f t="shared" si="9"/>
        <v>1316</v>
      </c>
      <c r="S33" s="48"/>
      <c r="T33" s="48">
        <f t="shared" si="10"/>
        <v>1344</v>
      </c>
      <c r="U33" s="48">
        <f t="shared" si="11"/>
        <v>1596</v>
      </c>
      <c r="V33" s="52"/>
    </row>
    <row r="34" spans="1:22" ht="15" customHeight="1" thickTop="1" thickBot="1" x14ac:dyDescent="0.3">
      <c r="A34" s="1" t="s">
        <v>3</v>
      </c>
      <c r="B34" s="2"/>
      <c r="C34" s="2"/>
      <c r="D34" s="2"/>
      <c r="E34" s="2"/>
      <c r="F34" s="3" t="s">
        <v>4</v>
      </c>
      <c r="G34" s="2"/>
      <c r="H34" s="2"/>
      <c r="I34" s="2"/>
      <c r="J34" s="2"/>
      <c r="K34" s="51">
        <v>15</v>
      </c>
      <c r="L34" s="48">
        <f t="shared" si="5"/>
        <v>1125</v>
      </c>
      <c r="M34" s="48"/>
      <c r="N34" s="48">
        <f t="shared" si="6"/>
        <v>3375</v>
      </c>
      <c r="O34" s="48">
        <f t="shared" si="7"/>
        <v>6360</v>
      </c>
      <c r="P34" s="48"/>
      <c r="Q34" s="48">
        <f t="shared" si="8"/>
        <v>1215</v>
      </c>
      <c r="R34" s="48">
        <f t="shared" si="9"/>
        <v>1410</v>
      </c>
      <c r="S34" s="48"/>
      <c r="T34" s="48">
        <f t="shared" si="10"/>
        <v>1440</v>
      </c>
      <c r="U34" s="48">
        <f t="shared" si="11"/>
        <v>1710</v>
      </c>
      <c r="V34" s="52"/>
    </row>
    <row r="35" spans="1:22" ht="15" customHeight="1" thickTop="1" thickBot="1" x14ac:dyDescent="0.3">
      <c r="A35" s="1" t="s">
        <v>5</v>
      </c>
      <c r="B35" s="2"/>
      <c r="C35" s="2"/>
      <c r="D35" s="2"/>
      <c r="E35" s="2"/>
      <c r="F35" s="2"/>
      <c r="G35" s="2"/>
      <c r="H35" s="2"/>
      <c r="I35" s="2"/>
      <c r="J35" s="2"/>
      <c r="K35" s="69">
        <v>16</v>
      </c>
      <c r="L35" s="70">
        <f t="shared" si="5"/>
        <v>1200</v>
      </c>
      <c r="M35" s="71"/>
      <c r="N35" s="70">
        <f t="shared" si="6"/>
        <v>3600</v>
      </c>
      <c r="O35" s="70">
        <f t="shared" si="7"/>
        <v>6784</v>
      </c>
      <c r="P35" s="71"/>
      <c r="Q35" s="70">
        <f t="shared" si="8"/>
        <v>1296</v>
      </c>
      <c r="R35" s="70">
        <f t="shared" si="9"/>
        <v>1504</v>
      </c>
      <c r="S35" s="70"/>
      <c r="T35" s="70">
        <f t="shared" si="10"/>
        <v>1536</v>
      </c>
      <c r="U35" s="70">
        <f t="shared" si="11"/>
        <v>1824</v>
      </c>
      <c r="V35" s="72"/>
    </row>
    <row r="36" spans="1:22" ht="15" customHeight="1" thickTop="1" thickBot="1" x14ac:dyDescent="0.3">
      <c r="K36" s="51">
        <v>17</v>
      </c>
      <c r="L36" s="48">
        <f t="shared" si="5"/>
        <v>1275</v>
      </c>
      <c r="M36" s="48"/>
      <c r="N36" s="48">
        <f t="shared" si="6"/>
        <v>3825</v>
      </c>
      <c r="O36" s="48">
        <f t="shared" si="7"/>
        <v>7208</v>
      </c>
      <c r="P36" s="48"/>
      <c r="Q36" s="48">
        <f t="shared" si="8"/>
        <v>1377</v>
      </c>
      <c r="R36" s="48">
        <f t="shared" si="9"/>
        <v>1598</v>
      </c>
      <c r="S36" s="48"/>
      <c r="T36" s="48">
        <f t="shared" si="10"/>
        <v>1632</v>
      </c>
      <c r="U36" s="48">
        <f t="shared" si="11"/>
        <v>1938</v>
      </c>
      <c r="V36" s="52"/>
    </row>
    <row r="37" spans="1:22" s="74" customFormat="1" ht="15" customHeight="1" thickTop="1" thickBot="1" x14ac:dyDescent="0.3">
      <c r="A37" s="53"/>
      <c r="B37" s="8" t="s">
        <v>6</v>
      </c>
      <c r="C37" s="8" t="s">
        <v>7</v>
      </c>
      <c r="D37" s="9" t="s">
        <v>8</v>
      </c>
      <c r="E37" s="55"/>
      <c r="F37" s="53"/>
      <c r="G37" s="8" t="s">
        <v>6</v>
      </c>
      <c r="H37" s="8" t="s">
        <v>7</v>
      </c>
      <c r="I37" s="9" t="s">
        <v>8</v>
      </c>
      <c r="J37"/>
      <c r="K37" s="51">
        <v>18</v>
      </c>
      <c r="L37" s="48">
        <f t="shared" si="5"/>
        <v>1350</v>
      </c>
      <c r="M37" s="48"/>
      <c r="N37" s="48">
        <f t="shared" si="6"/>
        <v>4050</v>
      </c>
      <c r="O37" s="48">
        <f t="shared" si="7"/>
        <v>7632</v>
      </c>
      <c r="P37" s="48"/>
      <c r="Q37" s="48">
        <f t="shared" si="8"/>
        <v>1458</v>
      </c>
      <c r="R37" s="48">
        <f t="shared" si="9"/>
        <v>1692</v>
      </c>
      <c r="S37" s="73"/>
      <c r="T37" s="48">
        <f t="shared" si="10"/>
        <v>1728</v>
      </c>
      <c r="U37" s="48">
        <f t="shared" si="11"/>
        <v>2052</v>
      </c>
      <c r="V37" s="52"/>
    </row>
    <row r="38" spans="1:22" ht="15" customHeight="1" thickTop="1" thickBot="1" x14ac:dyDescent="0.3">
      <c r="A38" s="13" t="s">
        <v>9</v>
      </c>
      <c r="B38" s="75">
        <f>$B$8*0.5</f>
        <v>500</v>
      </c>
      <c r="C38" s="15">
        <f t="shared" ref="C38:D38" si="23">$B$8*0.5</f>
        <v>500</v>
      </c>
      <c r="D38" s="56">
        <f t="shared" si="23"/>
        <v>500</v>
      </c>
      <c r="E38" s="57"/>
      <c r="F38" s="13" t="s">
        <v>9</v>
      </c>
      <c r="G38" s="75">
        <f>$B$8*0.5</f>
        <v>500</v>
      </c>
      <c r="H38" s="15">
        <f t="shared" ref="H38:I38" si="24">$B$8*0.5</f>
        <v>500</v>
      </c>
      <c r="I38" s="16">
        <f t="shared" si="24"/>
        <v>500</v>
      </c>
      <c r="K38" s="51">
        <v>19</v>
      </c>
      <c r="L38" s="48">
        <f t="shared" si="5"/>
        <v>1425</v>
      </c>
      <c r="M38" s="48"/>
      <c r="N38" s="48">
        <f t="shared" si="6"/>
        <v>4275</v>
      </c>
      <c r="O38" s="48">
        <f t="shared" si="7"/>
        <v>8056</v>
      </c>
      <c r="P38" s="48"/>
      <c r="Q38" s="48">
        <f t="shared" si="8"/>
        <v>1539</v>
      </c>
      <c r="R38" s="48">
        <f t="shared" si="9"/>
        <v>1786</v>
      </c>
      <c r="S38" s="48"/>
      <c r="T38" s="48">
        <f t="shared" si="10"/>
        <v>1824</v>
      </c>
      <c r="U38" s="48">
        <f t="shared" si="11"/>
        <v>2166</v>
      </c>
      <c r="V38" s="52"/>
    </row>
    <row r="39" spans="1:22" ht="15" customHeight="1" thickTop="1" thickBot="1" x14ac:dyDescent="0.3">
      <c r="A39" s="13" t="s">
        <v>11</v>
      </c>
      <c r="B39" s="14">
        <f>ROUNDDOWN([4]Tuition!A9*8,1)</f>
        <v>268.39999999999998</v>
      </c>
      <c r="C39" s="15">
        <f>$B$39</f>
        <v>268.39999999999998</v>
      </c>
      <c r="D39" s="56">
        <f>$B$39</f>
        <v>268.39999999999998</v>
      </c>
      <c r="E39" s="57"/>
      <c r="F39" s="13" t="s">
        <v>11</v>
      </c>
      <c r="G39" s="75">
        <f>$B$39</f>
        <v>268.39999999999998</v>
      </c>
      <c r="H39" s="15">
        <f>$B$39</f>
        <v>268.39999999999998</v>
      </c>
      <c r="I39" s="16">
        <f>$B$39</f>
        <v>268.39999999999998</v>
      </c>
      <c r="K39" s="51">
        <v>20</v>
      </c>
      <c r="L39" s="48">
        <f t="shared" si="5"/>
        <v>1500</v>
      </c>
      <c r="M39" s="48"/>
      <c r="N39" s="48">
        <f t="shared" si="6"/>
        <v>4500</v>
      </c>
      <c r="O39" s="48">
        <f t="shared" si="7"/>
        <v>8480</v>
      </c>
      <c r="P39" s="48"/>
      <c r="Q39" s="48">
        <f t="shared" si="8"/>
        <v>1620</v>
      </c>
      <c r="R39" s="48">
        <f t="shared" si="9"/>
        <v>1880</v>
      </c>
      <c r="S39" s="48"/>
      <c r="T39" s="48">
        <f t="shared" si="10"/>
        <v>1920</v>
      </c>
      <c r="U39" s="48">
        <f t="shared" si="11"/>
        <v>2280</v>
      </c>
      <c r="V39" s="52"/>
    </row>
    <row r="40" spans="1:22" ht="15" customHeight="1" thickTop="1" thickBot="1" x14ac:dyDescent="0.3">
      <c r="A40" s="13" t="s">
        <v>14</v>
      </c>
      <c r="B40" s="75">
        <f>B10</f>
        <v>1200</v>
      </c>
      <c r="C40" s="15">
        <f t="shared" ref="C40:D40" si="25">$B$10</f>
        <v>1200</v>
      </c>
      <c r="D40" s="56">
        <f t="shared" si="25"/>
        <v>1200</v>
      </c>
      <c r="E40" s="57"/>
      <c r="F40" s="13" t="s">
        <v>14</v>
      </c>
      <c r="G40" s="75">
        <f>$B$10</f>
        <v>1200</v>
      </c>
      <c r="H40" s="15">
        <f t="shared" ref="H40:I40" si="26">$B$10</f>
        <v>1200</v>
      </c>
      <c r="I40" s="16">
        <f t="shared" si="26"/>
        <v>1200</v>
      </c>
      <c r="K40" s="51">
        <v>21</v>
      </c>
      <c r="L40" s="48">
        <f t="shared" si="5"/>
        <v>1575</v>
      </c>
      <c r="M40" s="48"/>
      <c r="N40" s="48">
        <f t="shared" si="6"/>
        <v>4725</v>
      </c>
      <c r="O40" s="48">
        <f t="shared" si="7"/>
        <v>8904</v>
      </c>
      <c r="P40" s="48"/>
      <c r="Q40" s="48">
        <f t="shared" si="8"/>
        <v>1701</v>
      </c>
      <c r="R40" s="48">
        <f t="shared" si="9"/>
        <v>1974</v>
      </c>
      <c r="S40" s="48"/>
      <c r="T40" s="48">
        <f t="shared" si="10"/>
        <v>2016</v>
      </c>
      <c r="U40" s="48">
        <f t="shared" si="11"/>
        <v>2394</v>
      </c>
      <c r="V40" s="52"/>
    </row>
    <row r="41" spans="1:22" ht="16.5" thickTop="1" thickBot="1" x14ac:dyDescent="0.3">
      <c r="A41" s="13" t="s">
        <v>16</v>
      </c>
      <c r="B41" s="75">
        <f>$B$11</f>
        <v>3600</v>
      </c>
      <c r="C41" s="15">
        <f t="shared" ref="C41:D41" si="27">$B$11</f>
        <v>3600</v>
      </c>
      <c r="D41" s="56">
        <f t="shared" si="27"/>
        <v>3600</v>
      </c>
      <c r="E41" s="57"/>
      <c r="F41" s="13" t="s">
        <v>16</v>
      </c>
      <c r="G41" s="75">
        <f>$G$11</f>
        <v>6784</v>
      </c>
      <c r="H41" s="15">
        <f>$G$11</f>
        <v>6784</v>
      </c>
      <c r="I41" s="16">
        <f>$G$11</f>
        <v>6784</v>
      </c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3"/>
    </row>
    <row r="42" spans="1:22" ht="15.75" thickTop="1" x14ac:dyDescent="0.25">
      <c r="A42" s="13" t="s">
        <v>18</v>
      </c>
      <c r="B42" s="75">
        <f>$B$12</f>
        <v>1296</v>
      </c>
      <c r="C42" s="15">
        <f>$B$12</f>
        <v>1296</v>
      </c>
      <c r="D42" s="56">
        <f>$D$12</f>
        <v>1504</v>
      </c>
      <c r="E42" s="57"/>
      <c r="F42" s="13" t="s">
        <v>18</v>
      </c>
      <c r="G42" s="75">
        <f>$B$12</f>
        <v>1296</v>
      </c>
      <c r="H42" s="15">
        <f>$B$12</f>
        <v>1296</v>
      </c>
      <c r="I42" s="16">
        <f>$D$12</f>
        <v>1504</v>
      </c>
    </row>
    <row r="43" spans="1:22" x14ac:dyDescent="0.25">
      <c r="A43" s="13" t="s">
        <v>20</v>
      </c>
      <c r="B43" s="75">
        <f>[4]Tuition!A2*8</f>
        <v>611.6</v>
      </c>
      <c r="C43" s="15">
        <f>[4]Tuition!B2*8</f>
        <v>775.6</v>
      </c>
      <c r="D43" s="56">
        <f>[4]Tuition!C2*8</f>
        <v>1255.5999999999999</v>
      </c>
      <c r="E43" s="57"/>
      <c r="F43" s="13" t="s">
        <v>20</v>
      </c>
      <c r="G43" s="75">
        <f>[4]Tuition!A2*8</f>
        <v>611.6</v>
      </c>
      <c r="H43" s="15">
        <f>[4]Tuition!B2*8</f>
        <v>775.6</v>
      </c>
      <c r="I43" s="16">
        <f>[4]Tuition!C2*8</f>
        <v>1255.5999999999999</v>
      </c>
    </row>
    <row r="44" spans="1:22" x14ac:dyDescent="0.25">
      <c r="A44" s="25" t="s">
        <v>22</v>
      </c>
      <c r="B44" s="76">
        <f>SUM(B38:B43)</f>
        <v>7476</v>
      </c>
      <c r="C44" s="27">
        <f t="shared" ref="C44:D44" si="28">SUM(C38:C43)</f>
        <v>7640</v>
      </c>
      <c r="D44" s="77">
        <f t="shared" si="28"/>
        <v>8328</v>
      </c>
      <c r="E44" s="63"/>
      <c r="F44" s="25" t="s">
        <v>22</v>
      </c>
      <c r="G44" s="76">
        <f>SUM(G38:G43)</f>
        <v>10660</v>
      </c>
      <c r="H44" s="27">
        <f t="shared" ref="H44:I44" si="29">SUM(H38:H43)</f>
        <v>10824</v>
      </c>
      <c r="I44" s="28">
        <f t="shared" si="29"/>
        <v>11512</v>
      </c>
    </row>
    <row r="45" spans="1:22" x14ac:dyDescent="0.25">
      <c r="A45" s="64"/>
      <c r="B45" s="78">
        <f>$B$44*2</f>
        <v>14952</v>
      </c>
      <c r="C45" s="36">
        <f>$C$44*2</f>
        <v>15280</v>
      </c>
      <c r="D45" s="62">
        <f>$D$44*2</f>
        <v>16656</v>
      </c>
      <c r="E45" s="79"/>
      <c r="F45" s="64"/>
      <c r="G45" s="78">
        <f>G44*2</f>
        <v>21320</v>
      </c>
      <c r="H45" s="36">
        <f t="shared" ref="H45:I45" si="30">H44*2</f>
        <v>21648</v>
      </c>
      <c r="I45" s="37">
        <f t="shared" si="30"/>
        <v>23024</v>
      </c>
    </row>
    <row r="46" spans="1:22" x14ac:dyDescent="0.25">
      <c r="A46" s="67"/>
      <c r="B46" s="5"/>
      <c r="C46" s="5"/>
      <c r="D46" s="5"/>
      <c r="E46" s="5"/>
    </row>
    <row r="47" spans="1:22" x14ac:dyDescent="0.25">
      <c r="A47" s="100" t="s">
        <v>34</v>
      </c>
      <c r="B47" s="100"/>
      <c r="C47" s="100"/>
      <c r="D47" s="100"/>
      <c r="E47" s="100"/>
      <c r="F47" s="100"/>
      <c r="G47" s="100"/>
      <c r="H47" s="100"/>
      <c r="I47" s="100"/>
      <c r="J47" s="1"/>
    </row>
    <row r="48" spans="1:22" ht="12" customHeight="1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</row>
    <row r="49" spans="1:10" s="74" customFormat="1" ht="15" customHeight="1" x14ac:dyDescent="0.25">
      <c r="A49" s="53"/>
      <c r="B49" s="8" t="s">
        <v>6</v>
      </c>
      <c r="C49" s="8" t="s">
        <v>7</v>
      </c>
      <c r="D49" s="9" t="s">
        <v>8</v>
      </c>
      <c r="E49" s="81"/>
    </row>
    <row r="50" spans="1:10" x14ac:dyDescent="0.25">
      <c r="A50" s="13" t="s">
        <v>9</v>
      </c>
      <c r="B50" s="15">
        <f>$B$8*0.25</f>
        <v>250</v>
      </c>
      <c r="C50" s="15">
        <f t="shared" ref="C50:D50" si="31">$B$8*0.25</f>
        <v>250</v>
      </c>
      <c r="D50" s="56">
        <f t="shared" si="31"/>
        <v>250</v>
      </c>
      <c r="E50" s="82"/>
    </row>
    <row r="51" spans="1:10" x14ac:dyDescent="0.25">
      <c r="A51" s="13" t="s">
        <v>11</v>
      </c>
      <c r="B51" s="14">
        <f>ROUNDDOWN([4]Tuition!A9*5,1)</f>
        <v>167.7</v>
      </c>
      <c r="C51" s="15">
        <f>$B$51</f>
        <v>167.7</v>
      </c>
      <c r="D51" s="56">
        <f>$B$51</f>
        <v>167.7</v>
      </c>
      <c r="E51" s="82"/>
      <c r="G51" t="s">
        <v>2</v>
      </c>
      <c r="H51" t="s">
        <v>2</v>
      </c>
    </row>
    <row r="52" spans="1:10" x14ac:dyDescent="0.25">
      <c r="A52" s="13" t="s">
        <v>14</v>
      </c>
      <c r="B52" s="83">
        <v>0</v>
      </c>
      <c r="C52" s="83">
        <v>0</v>
      </c>
      <c r="D52" s="84">
        <v>0</v>
      </c>
      <c r="E52" s="85"/>
    </row>
    <row r="53" spans="1:10" x14ac:dyDescent="0.25">
      <c r="A53" s="13" t="s">
        <v>16</v>
      </c>
      <c r="B53" s="83">
        <v>0</v>
      </c>
      <c r="C53" s="83">
        <v>0</v>
      </c>
      <c r="D53" s="84">
        <v>0</v>
      </c>
      <c r="E53" s="85"/>
    </row>
    <row r="54" spans="1:10" x14ac:dyDescent="0.25">
      <c r="A54" s="13" t="s">
        <v>18</v>
      </c>
      <c r="B54" s="15">
        <f>$B$12</f>
        <v>1296</v>
      </c>
      <c r="C54" s="15">
        <f>$B$12</f>
        <v>1296</v>
      </c>
      <c r="D54" s="56">
        <f>$D$12</f>
        <v>1504</v>
      </c>
      <c r="E54" s="82"/>
      <c r="F54" s="74"/>
      <c r="G54" s="74"/>
      <c r="H54" s="74"/>
      <c r="I54" s="74"/>
      <c r="J54" s="74"/>
    </row>
    <row r="55" spans="1:10" x14ac:dyDescent="0.25">
      <c r="A55" s="13" t="s">
        <v>20</v>
      </c>
      <c r="B55" s="15">
        <f>[4]Tuition!A2*5</f>
        <v>382.25</v>
      </c>
      <c r="C55" s="15">
        <f>[4]Tuition!B2*5</f>
        <v>484.75</v>
      </c>
      <c r="D55" s="56">
        <f>[4]Tuition!C2*5</f>
        <v>784.75</v>
      </c>
      <c r="E55" s="82"/>
    </row>
    <row r="56" spans="1:10" x14ac:dyDescent="0.25">
      <c r="A56" s="25" t="s">
        <v>22</v>
      </c>
      <c r="B56" s="27">
        <f>SUM(B50:B55)</f>
        <v>2095.9499999999998</v>
      </c>
      <c r="C56" s="27">
        <f t="shared" ref="C56:D56" si="32">SUM(C50:C55)</f>
        <v>2198.4499999999998</v>
      </c>
      <c r="D56" s="77">
        <f t="shared" si="32"/>
        <v>2706.45</v>
      </c>
      <c r="E56" s="86"/>
    </row>
    <row r="57" spans="1:10" x14ac:dyDescent="0.25">
      <c r="A57" s="34"/>
      <c r="B57" s="36">
        <f>B56*2</f>
        <v>4191.8999999999996</v>
      </c>
      <c r="C57" s="36">
        <f t="shared" ref="C57:D57" si="33">C56*2</f>
        <v>4396.8999999999996</v>
      </c>
      <c r="D57" s="62">
        <f t="shared" si="33"/>
        <v>5412.9</v>
      </c>
      <c r="E57" s="82"/>
      <c r="F57" s="74"/>
      <c r="G57" s="74"/>
      <c r="H57" s="74"/>
      <c r="I57" s="74"/>
      <c r="J57" s="74"/>
    </row>
    <row r="59" spans="1:10" s="74" customFormat="1" ht="30" customHeight="1" x14ac:dyDescent="0.25">
      <c r="A59" s="87"/>
      <c r="B59" s="87"/>
      <c r="C59" s="87"/>
      <c r="D59" s="87"/>
      <c r="E59" s="88"/>
      <c r="F59" s="87"/>
    </row>
    <row r="60" spans="1:10" x14ac:dyDescent="0.25">
      <c r="B60" s="39"/>
    </row>
    <row r="66" spans="1:10" x14ac:dyDescent="0.25">
      <c r="B66" t="s">
        <v>2</v>
      </c>
    </row>
    <row r="67" spans="1:10" x14ac:dyDescent="0.25">
      <c r="F67" s="74"/>
      <c r="G67" s="74"/>
      <c r="H67" s="74"/>
      <c r="I67" s="74"/>
      <c r="J67" s="74"/>
    </row>
    <row r="69" spans="1:10" x14ac:dyDescent="0.25">
      <c r="A69" s="101"/>
      <c r="B69" s="102"/>
      <c r="C69" s="102"/>
      <c r="D69" s="102"/>
      <c r="E69" s="102"/>
      <c r="F69" s="102"/>
    </row>
  </sheetData>
  <sheetProtection password="FAFC" sheet="1" objects="1" scenarios="1"/>
  <mergeCells count="16">
    <mergeCell ref="A20:J20"/>
    <mergeCell ref="A33:I33"/>
    <mergeCell ref="A47:I47"/>
    <mergeCell ref="A69:F69"/>
    <mergeCell ref="R12:T12"/>
    <mergeCell ref="R13:T13"/>
    <mergeCell ref="K17:V17"/>
    <mergeCell ref="A18:I18"/>
    <mergeCell ref="K18:R18"/>
    <mergeCell ref="K19:L19"/>
    <mergeCell ref="R11:T11"/>
    <mergeCell ref="A1:R1"/>
    <mergeCell ref="A3:I3"/>
    <mergeCell ref="L8:T8"/>
    <mergeCell ref="R9:T9"/>
    <mergeCell ref="R10:T10"/>
  </mergeCells>
  <pageMargins left="0.25" right="0.25" top="0.25" bottom="0.25" header="0.3" footer="0.3"/>
  <pageSetup scale="67" orientation="landscape" r:id="rId1"/>
  <rowBreaks count="1" manualBreakCount="1">
    <brk id="6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247A5-023C-4D32-807A-25FA50EBDF64}">
  <dimension ref="A1:Y69"/>
  <sheetViews>
    <sheetView zoomScaleNormal="100" zoomScaleSheetLayoutView="80" workbookViewId="0">
      <selection activeCell="Y25" sqref="Y25"/>
    </sheetView>
  </sheetViews>
  <sheetFormatPr defaultRowHeight="15" x14ac:dyDescent="0.25"/>
  <cols>
    <col min="1" max="1" width="17.7109375" bestFit="1" customWidth="1"/>
    <col min="3" max="3" width="10.5703125" bestFit="1" customWidth="1"/>
    <col min="5" max="5" width="5.42578125" customWidth="1"/>
    <col min="6" max="6" width="18.140625" customWidth="1"/>
    <col min="7" max="7" width="13.42578125" customWidth="1"/>
    <col min="8" max="8" width="10.5703125" customWidth="1"/>
    <col min="9" max="9" width="11" customWidth="1"/>
    <col min="10" max="10" width="5" customWidth="1"/>
    <col min="11" max="11" width="10.42578125" customWidth="1"/>
    <col min="13" max="13" width="4.42578125" customWidth="1"/>
    <col min="14" max="14" width="9.42578125" customWidth="1"/>
    <col min="15" max="15" width="12" customWidth="1"/>
    <col min="16" max="16" width="3.140625" customWidth="1"/>
    <col min="17" max="17" width="8.28515625" bestFit="1" customWidth="1"/>
    <col min="18" max="18" width="10.140625" bestFit="1" customWidth="1"/>
    <col min="19" max="19" width="2.42578125" customWidth="1"/>
    <col min="22" max="22" width="2.140625" customWidth="1"/>
  </cols>
  <sheetData>
    <row r="1" spans="1:22" ht="26.25" x14ac:dyDescent="0.4">
      <c r="A1" s="103" t="s">
        <v>38</v>
      </c>
      <c r="B1" s="104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5"/>
      <c r="Q1" s="105"/>
      <c r="R1" s="105"/>
    </row>
    <row r="2" spans="1:22" ht="12" customHeight="1" x14ac:dyDescent="0.25"/>
    <row r="3" spans="1:22" x14ac:dyDescent="0.25">
      <c r="A3" s="100" t="s">
        <v>1</v>
      </c>
      <c r="B3" s="106"/>
      <c r="C3" s="106"/>
      <c r="D3" s="106"/>
      <c r="E3" s="106"/>
      <c r="F3" s="106"/>
      <c r="G3" s="106"/>
      <c r="H3" s="106"/>
      <c r="I3" s="106"/>
      <c r="J3" s="93"/>
      <c r="O3" t="s">
        <v>2</v>
      </c>
    </row>
    <row r="4" spans="1:22" x14ac:dyDescent="0.25">
      <c r="A4" s="93" t="s">
        <v>3</v>
      </c>
      <c r="B4" s="94"/>
      <c r="C4" s="94"/>
      <c r="D4" s="94"/>
      <c r="E4" s="94"/>
      <c r="F4" s="3" t="s">
        <v>4</v>
      </c>
      <c r="G4" s="4"/>
      <c r="H4" s="4"/>
      <c r="I4" s="4"/>
      <c r="J4" s="94"/>
    </row>
    <row r="5" spans="1:22" x14ac:dyDescent="0.25">
      <c r="A5" s="93" t="s">
        <v>5</v>
      </c>
      <c r="B5" s="94"/>
      <c r="C5" s="94"/>
      <c r="D5" s="94"/>
      <c r="E5" s="94"/>
      <c r="F5" s="5"/>
      <c r="G5" s="5"/>
      <c r="H5" s="5"/>
      <c r="I5" s="3"/>
      <c r="J5" s="94"/>
    </row>
    <row r="6" spans="1:22" ht="12" customHeight="1" thickBot="1" x14ac:dyDescent="0.3">
      <c r="A6" s="93"/>
      <c r="B6" s="94"/>
      <c r="C6" s="94"/>
      <c r="D6" s="94"/>
      <c r="E6" s="94"/>
      <c r="F6" s="6"/>
      <c r="G6" s="6"/>
      <c r="H6" s="6"/>
      <c r="I6" s="6"/>
      <c r="J6" s="94"/>
    </row>
    <row r="7" spans="1:22" ht="15" customHeight="1" thickTop="1" x14ac:dyDescent="0.25">
      <c r="A7" s="7"/>
      <c r="B7" s="8" t="s">
        <v>6</v>
      </c>
      <c r="C7" s="8" t="s">
        <v>7</v>
      </c>
      <c r="D7" s="9" t="s">
        <v>8</v>
      </c>
      <c r="F7" s="7"/>
      <c r="G7" s="8" t="s">
        <v>6</v>
      </c>
      <c r="H7" s="8" t="s">
        <v>7</v>
      </c>
      <c r="I7" s="9" t="s">
        <v>8</v>
      </c>
      <c r="L7" s="10" t="s">
        <v>2</v>
      </c>
      <c r="M7" s="11"/>
      <c r="N7" s="11"/>
      <c r="O7" s="11"/>
      <c r="P7" s="11"/>
      <c r="Q7" s="11"/>
      <c r="R7" s="11"/>
      <c r="S7" s="11"/>
      <c r="T7" s="12"/>
    </row>
    <row r="8" spans="1:22" ht="18.75" x14ac:dyDescent="0.3">
      <c r="A8" s="13" t="s">
        <v>9</v>
      </c>
      <c r="B8" s="14">
        <v>1000</v>
      </c>
      <c r="C8" s="15">
        <f>$B$8</f>
        <v>1000</v>
      </c>
      <c r="D8" s="16">
        <f t="shared" ref="D8" si="0">$B$8</f>
        <v>1000</v>
      </c>
      <c r="F8" s="13" t="s">
        <v>9</v>
      </c>
      <c r="G8" s="15">
        <f>$B$8</f>
        <v>1000</v>
      </c>
      <c r="H8" s="15">
        <f t="shared" ref="H8:I8" si="1">$B$8</f>
        <v>1000</v>
      </c>
      <c r="I8" s="16">
        <f t="shared" si="1"/>
        <v>1000</v>
      </c>
      <c r="L8" s="107" t="s">
        <v>10</v>
      </c>
      <c r="M8" s="106"/>
      <c r="N8" s="106"/>
      <c r="O8" s="106"/>
      <c r="P8" s="106"/>
      <c r="Q8" s="106"/>
      <c r="R8" s="106"/>
      <c r="S8" s="106"/>
      <c r="T8" s="113"/>
    </row>
    <row r="9" spans="1:22" ht="15.75" thickBot="1" x14ac:dyDescent="0.3">
      <c r="A9" s="13" t="s">
        <v>11</v>
      </c>
      <c r="B9" s="14">
        <f>ROUNDDOWN([5]Tuition!A9*15,0)</f>
        <v>503</v>
      </c>
      <c r="C9" s="15">
        <f>$B$9</f>
        <v>503</v>
      </c>
      <c r="D9" s="16">
        <f>$B$9</f>
        <v>503</v>
      </c>
      <c r="F9" s="13" t="s">
        <v>11</v>
      </c>
      <c r="G9" s="15">
        <f>$B$9</f>
        <v>503</v>
      </c>
      <c r="H9" s="15">
        <f t="shared" ref="H9:I9" si="2">$B$9</f>
        <v>503</v>
      </c>
      <c r="I9" s="16">
        <f t="shared" si="2"/>
        <v>503</v>
      </c>
      <c r="L9" s="17"/>
      <c r="M9" s="18" t="s">
        <v>12</v>
      </c>
      <c r="N9" s="19"/>
      <c r="O9" s="19"/>
      <c r="P9" s="20"/>
      <c r="Q9" s="20"/>
      <c r="R9" s="114" t="s">
        <v>13</v>
      </c>
      <c r="S9" s="114"/>
      <c r="T9" s="115"/>
      <c r="U9" s="21"/>
    </row>
    <row r="10" spans="1:22" ht="16.5" thickTop="1" thickBot="1" x14ac:dyDescent="0.3">
      <c r="A10" s="13" t="s">
        <v>14</v>
      </c>
      <c r="B10" s="14">
        <f>L20*16</f>
        <v>1200</v>
      </c>
      <c r="C10" s="15">
        <f>$B$10</f>
        <v>1200</v>
      </c>
      <c r="D10" s="16">
        <f>$B$10</f>
        <v>1200</v>
      </c>
      <c r="F10" s="13" t="s">
        <v>14</v>
      </c>
      <c r="G10" s="15">
        <f>$B$10</f>
        <v>1200</v>
      </c>
      <c r="H10" s="15">
        <f>$B$10</f>
        <v>1200</v>
      </c>
      <c r="I10" s="16">
        <f>$B$10</f>
        <v>1200</v>
      </c>
      <c r="L10" s="17"/>
      <c r="M10" s="22" t="s">
        <v>15</v>
      </c>
      <c r="N10" s="22"/>
      <c r="O10" s="22"/>
      <c r="P10" s="22"/>
      <c r="Q10" s="22"/>
      <c r="R10" s="111">
        <v>62</v>
      </c>
      <c r="S10" s="111"/>
      <c r="T10" s="112"/>
    </row>
    <row r="11" spans="1:22" ht="16.5" thickTop="1" thickBot="1" x14ac:dyDescent="0.3">
      <c r="A11" s="13" t="s">
        <v>39</v>
      </c>
      <c r="B11" s="14">
        <f>N20*16</f>
        <v>4336</v>
      </c>
      <c r="C11" s="15">
        <f>$B$11</f>
        <v>4336</v>
      </c>
      <c r="D11" s="16">
        <f>$B$11</f>
        <v>4336</v>
      </c>
      <c r="F11" s="13" t="s">
        <v>39</v>
      </c>
      <c r="G11" s="14">
        <f>O20*16</f>
        <v>7360</v>
      </c>
      <c r="H11" s="15">
        <f>$G$11</f>
        <v>7360</v>
      </c>
      <c r="I11" s="16">
        <f>$G$11</f>
        <v>7360</v>
      </c>
      <c r="L11" s="17"/>
      <c r="M11" s="22" t="s">
        <v>17</v>
      </c>
      <c r="N11" s="22"/>
      <c r="O11" s="22"/>
      <c r="P11" s="22"/>
      <c r="Q11" s="22"/>
      <c r="R11" s="111">
        <v>114</v>
      </c>
      <c r="S11" s="111"/>
      <c r="T11" s="112"/>
    </row>
    <row r="12" spans="1:22" ht="16.5" thickTop="1" thickBot="1" x14ac:dyDescent="0.3">
      <c r="A12" s="13" t="s">
        <v>18</v>
      </c>
      <c r="B12" s="14">
        <f>Q20*16</f>
        <v>1456</v>
      </c>
      <c r="C12" s="15">
        <f>$B$12</f>
        <v>1456</v>
      </c>
      <c r="D12" s="23">
        <f>R20*16</f>
        <v>1456</v>
      </c>
      <c r="F12" s="13" t="s">
        <v>18</v>
      </c>
      <c r="G12" s="15">
        <f>$B$12</f>
        <v>1456</v>
      </c>
      <c r="H12" s="15">
        <f>$B$12</f>
        <v>1456</v>
      </c>
      <c r="I12" s="16">
        <f>$D$12</f>
        <v>1456</v>
      </c>
      <c r="L12" s="17"/>
      <c r="M12" s="22" t="s">
        <v>19</v>
      </c>
      <c r="N12" s="22"/>
      <c r="O12" s="22"/>
      <c r="P12" s="22" t="s">
        <v>2</v>
      </c>
      <c r="Q12" s="22"/>
      <c r="R12" s="111">
        <v>194</v>
      </c>
      <c r="S12" s="111"/>
      <c r="T12" s="112"/>
    </row>
    <row r="13" spans="1:22" ht="16.5" thickTop="1" thickBot="1" x14ac:dyDescent="0.3">
      <c r="A13" s="13" t="s">
        <v>20</v>
      </c>
      <c r="B13" s="24">
        <f>[5]Tuition!A2*15</f>
        <v>1095</v>
      </c>
      <c r="C13" s="15">
        <f>[5]Tuition!B2*15</f>
        <v>1545</v>
      </c>
      <c r="D13" s="16">
        <f>[5]Tuition!C2*15</f>
        <v>2445</v>
      </c>
      <c r="F13" s="13" t="s">
        <v>20</v>
      </c>
      <c r="G13" s="15">
        <f>[5]Tuition!A2*15</f>
        <v>1095</v>
      </c>
      <c r="H13" s="15">
        <f>[5]Tuition!B2*15</f>
        <v>1545</v>
      </c>
      <c r="I13" s="16">
        <f>[5]Tuition!C2*15</f>
        <v>2445</v>
      </c>
      <c r="L13" s="17"/>
      <c r="M13" s="22" t="s">
        <v>21</v>
      </c>
      <c r="N13" s="22"/>
      <c r="O13" s="22"/>
      <c r="P13" s="22"/>
      <c r="Q13" s="22"/>
      <c r="R13" s="111">
        <v>278</v>
      </c>
      <c r="S13" s="111"/>
      <c r="T13" s="112"/>
    </row>
    <row r="14" spans="1:22" ht="16.5" thickTop="1" thickBot="1" x14ac:dyDescent="0.3">
      <c r="A14" s="25" t="s">
        <v>22</v>
      </c>
      <c r="B14" s="26">
        <f>SUM(B8:B13)</f>
        <v>9590</v>
      </c>
      <c r="C14" s="27">
        <f>SUM(C8:C13)</f>
        <v>10040</v>
      </c>
      <c r="D14" s="28">
        <f>SUM(D8:D13)</f>
        <v>10940</v>
      </c>
      <c r="F14" s="29" t="s">
        <v>22</v>
      </c>
      <c r="G14" s="27">
        <f>SUM(G8:G13)</f>
        <v>12614</v>
      </c>
      <c r="H14" s="27">
        <f>SUM(H8:H13)</f>
        <v>13064</v>
      </c>
      <c r="I14" s="28">
        <f>SUM(I8:I13)</f>
        <v>13964</v>
      </c>
      <c r="L14" s="30"/>
      <c r="M14" s="31"/>
      <c r="N14" s="31"/>
      <c r="O14" s="31"/>
      <c r="P14" s="32"/>
      <c r="Q14" s="31"/>
      <c r="R14" s="31"/>
      <c r="S14" s="31"/>
      <c r="T14" s="33"/>
    </row>
    <row r="15" spans="1:22" ht="16.5" thickTop="1" thickBot="1" x14ac:dyDescent="0.3">
      <c r="A15" s="34"/>
      <c r="B15" s="35">
        <f>B14*2</f>
        <v>19180</v>
      </c>
      <c r="C15" s="35">
        <f t="shared" ref="C15:D15" si="3">C14*2</f>
        <v>20080</v>
      </c>
      <c r="D15" s="35">
        <f t="shared" si="3"/>
        <v>21880</v>
      </c>
      <c r="F15" s="34"/>
      <c r="G15" s="36">
        <f>G14*2</f>
        <v>25228</v>
      </c>
      <c r="H15" s="36">
        <f t="shared" ref="H15:I15" si="4">H14*2</f>
        <v>26128</v>
      </c>
      <c r="I15" s="36">
        <f t="shared" si="4"/>
        <v>27928</v>
      </c>
    </row>
    <row r="16" spans="1:22" ht="19.5" thickTop="1" x14ac:dyDescent="0.3">
      <c r="E16" s="38"/>
      <c r="J16" s="39"/>
      <c r="K16" s="40"/>
      <c r="L16" s="41"/>
      <c r="M16" s="41"/>
      <c r="N16" s="41"/>
      <c r="O16" s="41"/>
      <c r="P16" s="41"/>
      <c r="Q16" s="41"/>
      <c r="R16" s="41"/>
      <c r="S16" s="11"/>
      <c r="T16" s="11"/>
      <c r="U16" s="11"/>
      <c r="V16" s="12"/>
    </row>
    <row r="17" spans="1:25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107" t="s">
        <v>40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13"/>
      <c r="Y17" t="s">
        <v>2</v>
      </c>
    </row>
    <row r="18" spans="1:25" ht="18.75" x14ac:dyDescent="0.3">
      <c r="A18" s="100" t="s">
        <v>24</v>
      </c>
      <c r="B18" s="100"/>
      <c r="C18" s="100"/>
      <c r="D18" s="100"/>
      <c r="E18" s="100"/>
      <c r="F18" s="100"/>
      <c r="G18" s="100"/>
      <c r="H18" s="100"/>
      <c r="I18" s="100"/>
      <c r="J18" s="38"/>
      <c r="K18" s="107"/>
      <c r="L18" s="108"/>
      <c r="M18" s="108"/>
      <c r="N18" s="108"/>
      <c r="O18" s="108"/>
      <c r="P18" s="108"/>
      <c r="Q18" s="108"/>
      <c r="R18" s="108"/>
      <c r="S18" s="5"/>
      <c r="U18" s="5"/>
      <c r="V18" s="42"/>
    </row>
    <row r="19" spans="1:25" ht="15" customHeight="1" thickBot="1" x14ac:dyDescent="0.3">
      <c r="A19" s="93" t="s">
        <v>3</v>
      </c>
      <c r="F19" s="43" t="s">
        <v>4</v>
      </c>
      <c r="J19" s="96"/>
      <c r="K19" s="109" t="s">
        <v>25</v>
      </c>
      <c r="L19" s="110"/>
      <c r="M19" s="45"/>
      <c r="N19" s="21" t="s">
        <v>41</v>
      </c>
      <c r="O19" s="21" t="s">
        <v>42</v>
      </c>
      <c r="P19" s="21"/>
      <c r="Q19" s="21" t="s">
        <v>28</v>
      </c>
      <c r="R19" s="21" t="s">
        <v>29</v>
      </c>
      <c r="S19" s="5"/>
      <c r="T19" s="46" t="s">
        <v>30</v>
      </c>
      <c r="U19" s="46" t="s">
        <v>31</v>
      </c>
      <c r="V19" s="42"/>
    </row>
    <row r="20" spans="1:25" ht="15" customHeight="1" thickTop="1" thickBot="1" x14ac:dyDescent="0.3">
      <c r="A20" s="98" t="s">
        <v>5</v>
      </c>
      <c r="B20" s="99"/>
      <c r="C20" s="99"/>
      <c r="D20" s="99"/>
      <c r="E20" s="99"/>
      <c r="F20" s="99"/>
      <c r="G20" s="99"/>
      <c r="H20" s="99"/>
      <c r="I20" s="99"/>
      <c r="J20" s="99"/>
      <c r="K20" s="47" t="s">
        <v>32</v>
      </c>
      <c r="L20" s="48">
        <v>75</v>
      </c>
      <c r="M20" s="48"/>
      <c r="N20" s="48">
        <v>271</v>
      </c>
      <c r="O20" s="48">
        <v>460</v>
      </c>
      <c r="P20" s="48"/>
      <c r="Q20" s="48">
        <v>91</v>
      </c>
      <c r="R20" s="48">
        <v>91</v>
      </c>
      <c r="S20" s="48"/>
      <c r="T20" s="49">
        <v>127</v>
      </c>
      <c r="U20" s="49">
        <v>127</v>
      </c>
      <c r="V20" s="50"/>
    </row>
    <row r="21" spans="1:25" ht="15" customHeight="1" thickTop="1" thickBot="1" x14ac:dyDescent="0.3">
      <c r="K21" s="51">
        <v>2</v>
      </c>
      <c r="L21" s="48">
        <f t="shared" ref="L21:L40" si="5">$L$20*K21</f>
        <v>150</v>
      </c>
      <c r="M21" s="48" t="s">
        <v>2</v>
      </c>
      <c r="N21" s="48">
        <f t="shared" ref="N21:N40" si="6">$N$20*K21</f>
        <v>542</v>
      </c>
      <c r="O21" s="48">
        <f t="shared" ref="O21:O40" si="7">$O$20*K21</f>
        <v>920</v>
      </c>
      <c r="P21" s="48"/>
      <c r="Q21" s="48">
        <f t="shared" ref="Q21:Q40" si="8">$Q$20*K21</f>
        <v>182</v>
      </c>
      <c r="R21" s="48">
        <f t="shared" ref="R21:R40" si="9">$R$20*K21</f>
        <v>182</v>
      </c>
      <c r="S21" s="48"/>
      <c r="T21" s="48">
        <f>$T$20*K21</f>
        <v>254</v>
      </c>
      <c r="U21" s="48">
        <f>$U$20*K21</f>
        <v>254</v>
      </c>
      <c r="V21" s="52"/>
    </row>
    <row r="22" spans="1:25" ht="15" customHeight="1" thickTop="1" thickBot="1" x14ac:dyDescent="0.3">
      <c r="A22" s="53"/>
      <c r="B22" s="8" t="s">
        <v>6</v>
      </c>
      <c r="C22" s="8" t="s">
        <v>7</v>
      </c>
      <c r="D22" s="9" t="s">
        <v>8</v>
      </c>
      <c r="F22" s="53"/>
      <c r="G22" s="8" t="s">
        <v>6</v>
      </c>
      <c r="H22" s="8" t="s">
        <v>7</v>
      </c>
      <c r="I22" s="9" t="s">
        <v>8</v>
      </c>
      <c r="K22" s="51">
        <v>3</v>
      </c>
      <c r="L22" s="48">
        <f t="shared" si="5"/>
        <v>225</v>
      </c>
      <c r="M22" s="48"/>
      <c r="N22" s="48">
        <f t="shared" si="6"/>
        <v>813</v>
      </c>
      <c r="O22" s="48">
        <f t="shared" si="7"/>
        <v>1380</v>
      </c>
      <c r="P22" s="48"/>
      <c r="Q22" s="48">
        <f t="shared" si="8"/>
        <v>273</v>
      </c>
      <c r="R22" s="48">
        <f t="shared" si="9"/>
        <v>273</v>
      </c>
      <c r="S22" s="48"/>
      <c r="T22" s="48">
        <f t="shared" ref="T22:T40" si="10">$T$20*K22</f>
        <v>381</v>
      </c>
      <c r="U22" s="48">
        <f t="shared" ref="U22:U40" si="11">$U$20*K22</f>
        <v>381</v>
      </c>
      <c r="V22" s="52"/>
    </row>
    <row r="23" spans="1:25" ht="15" customHeight="1" thickTop="1" thickBot="1" x14ac:dyDescent="0.3">
      <c r="A23" s="13" t="s">
        <v>9</v>
      </c>
      <c r="B23" s="15">
        <f>$B$8*0.75</f>
        <v>750</v>
      </c>
      <c r="C23" s="15">
        <f t="shared" ref="C23:D23" si="12">$B$8*0.75</f>
        <v>750</v>
      </c>
      <c r="D23" s="54">
        <f t="shared" si="12"/>
        <v>750</v>
      </c>
      <c r="E23" s="55"/>
      <c r="F23" s="13" t="s">
        <v>9</v>
      </c>
      <c r="G23" s="15">
        <f>$B$8*0.75</f>
        <v>750</v>
      </c>
      <c r="H23" s="15">
        <f t="shared" ref="H23:I23" si="13">$B$8*0.75</f>
        <v>750</v>
      </c>
      <c r="I23" s="16">
        <f t="shared" si="13"/>
        <v>750</v>
      </c>
      <c r="K23" s="51">
        <v>4</v>
      </c>
      <c r="L23" s="48">
        <f t="shared" si="5"/>
        <v>300</v>
      </c>
      <c r="M23" s="48"/>
      <c r="N23" s="48">
        <f t="shared" si="6"/>
        <v>1084</v>
      </c>
      <c r="O23" s="48">
        <f t="shared" si="7"/>
        <v>1840</v>
      </c>
      <c r="P23" s="48"/>
      <c r="Q23" s="48">
        <f t="shared" si="8"/>
        <v>364</v>
      </c>
      <c r="R23" s="48">
        <f t="shared" si="9"/>
        <v>364</v>
      </c>
      <c r="S23" s="48"/>
      <c r="T23" s="48">
        <f t="shared" si="10"/>
        <v>508</v>
      </c>
      <c r="U23" s="48">
        <f t="shared" si="11"/>
        <v>508</v>
      </c>
      <c r="V23" s="52"/>
    </row>
    <row r="24" spans="1:25" ht="15" customHeight="1" thickTop="1" thickBot="1" x14ac:dyDescent="0.3">
      <c r="A24" s="13" t="s">
        <v>11</v>
      </c>
      <c r="B24" s="14">
        <f>ROUNDDOWN([5]Tuition!A9*11,0)</f>
        <v>369</v>
      </c>
      <c r="C24" s="15">
        <f>$B$24</f>
        <v>369</v>
      </c>
      <c r="D24" s="56">
        <f>$B$24</f>
        <v>369</v>
      </c>
      <c r="E24" s="57"/>
      <c r="F24" s="13" t="s">
        <v>11</v>
      </c>
      <c r="G24" s="15">
        <f>$B$24</f>
        <v>369</v>
      </c>
      <c r="H24" s="15">
        <f>$B$24</f>
        <v>369</v>
      </c>
      <c r="I24" s="16">
        <f>$B$24</f>
        <v>369</v>
      </c>
      <c r="K24" s="51">
        <v>5</v>
      </c>
      <c r="L24" s="48">
        <f t="shared" si="5"/>
        <v>375</v>
      </c>
      <c r="M24" s="48"/>
      <c r="N24" s="48">
        <f t="shared" si="6"/>
        <v>1355</v>
      </c>
      <c r="O24" s="48">
        <f t="shared" si="7"/>
        <v>2300</v>
      </c>
      <c r="P24" s="48"/>
      <c r="Q24" s="48">
        <f t="shared" si="8"/>
        <v>455</v>
      </c>
      <c r="R24" s="48">
        <f t="shared" si="9"/>
        <v>455</v>
      </c>
      <c r="S24" s="48"/>
      <c r="T24" s="48">
        <f t="shared" si="10"/>
        <v>635</v>
      </c>
      <c r="U24" s="48">
        <f t="shared" si="11"/>
        <v>635</v>
      </c>
      <c r="V24" s="52"/>
    </row>
    <row r="25" spans="1:25" ht="15" customHeight="1" thickTop="1" thickBot="1" x14ac:dyDescent="0.3">
      <c r="A25" s="13" t="s">
        <v>14</v>
      </c>
      <c r="B25" s="15">
        <f>$B$10</f>
        <v>1200</v>
      </c>
      <c r="C25" s="15">
        <f t="shared" ref="C25:D25" si="14">$B$10</f>
        <v>1200</v>
      </c>
      <c r="D25" s="15">
        <f t="shared" si="14"/>
        <v>1200</v>
      </c>
      <c r="E25" s="57"/>
      <c r="F25" s="13" t="s">
        <v>14</v>
      </c>
      <c r="G25" s="15">
        <f>$B$10</f>
        <v>1200</v>
      </c>
      <c r="H25" s="15">
        <f t="shared" ref="H25:I25" si="15">$B$10</f>
        <v>1200</v>
      </c>
      <c r="I25" s="16">
        <f t="shared" si="15"/>
        <v>1200</v>
      </c>
      <c r="K25" s="51">
        <v>6</v>
      </c>
      <c r="L25" s="48">
        <f t="shared" si="5"/>
        <v>450</v>
      </c>
      <c r="M25" s="48"/>
      <c r="N25" s="48">
        <f t="shared" si="6"/>
        <v>1626</v>
      </c>
      <c r="O25" s="48">
        <f t="shared" si="7"/>
        <v>2760</v>
      </c>
      <c r="P25" s="48"/>
      <c r="Q25" s="48">
        <f t="shared" si="8"/>
        <v>546</v>
      </c>
      <c r="R25" s="48">
        <f t="shared" si="9"/>
        <v>546</v>
      </c>
      <c r="S25" s="48"/>
      <c r="T25" s="48">
        <f t="shared" si="10"/>
        <v>762</v>
      </c>
      <c r="U25" s="48">
        <f t="shared" si="11"/>
        <v>762</v>
      </c>
      <c r="V25" s="52"/>
    </row>
    <row r="26" spans="1:25" ht="15" customHeight="1" thickTop="1" thickBot="1" x14ac:dyDescent="0.3">
      <c r="A26" s="13" t="s">
        <v>39</v>
      </c>
      <c r="B26" s="15">
        <f>$B$11</f>
        <v>4336</v>
      </c>
      <c r="C26" s="15">
        <f t="shared" ref="C26:D26" si="16">$B$11</f>
        <v>4336</v>
      </c>
      <c r="D26" s="15">
        <f t="shared" si="16"/>
        <v>4336</v>
      </c>
      <c r="E26" s="57"/>
      <c r="F26" s="13" t="s">
        <v>39</v>
      </c>
      <c r="G26" s="15">
        <f>$G$11</f>
        <v>7360</v>
      </c>
      <c r="H26" s="15">
        <f>$G$11</f>
        <v>7360</v>
      </c>
      <c r="I26" s="16">
        <f>$G$11</f>
        <v>7360</v>
      </c>
      <c r="K26" s="51">
        <v>7</v>
      </c>
      <c r="L26" s="48">
        <f t="shared" si="5"/>
        <v>525</v>
      </c>
      <c r="M26" s="48"/>
      <c r="N26" s="48">
        <f t="shared" si="6"/>
        <v>1897</v>
      </c>
      <c r="O26" s="48">
        <f t="shared" si="7"/>
        <v>3220</v>
      </c>
      <c r="P26" s="48"/>
      <c r="Q26" s="48">
        <f t="shared" si="8"/>
        <v>637</v>
      </c>
      <c r="R26" s="48">
        <f t="shared" si="9"/>
        <v>637</v>
      </c>
      <c r="S26" s="48"/>
      <c r="T26" s="48">
        <f t="shared" si="10"/>
        <v>889</v>
      </c>
      <c r="U26" s="48">
        <f t="shared" si="11"/>
        <v>889</v>
      </c>
      <c r="V26" s="52"/>
    </row>
    <row r="27" spans="1:25" ht="15" customHeight="1" thickTop="1" thickBot="1" x14ac:dyDescent="0.3">
      <c r="A27" s="13" t="s">
        <v>18</v>
      </c>
      <c r="B27" s="15">
        <f>$B$12</f>
        <v>1456</v>
      </c>
      <c r="C27" s="15">
        <f t="shared" ref="C27" si="17">$B$12</f>
        <v>1456</v>
      </c>
      <c r="D27" s="15">
        <f>$D$12</f>
        <v>1456</v>
      </c>
      <c r="E27" s="57"/>
      <c r="F27" s="13" t="s">
        <v>18</v>
      </c>
      <c r="G27" s="15">
        <f>$B$12</f>
        <v>1456</v>
      </c>
      <c r="H27" s="15">
        <f t="shared" ref="H27" si="18">$B$12</f>
        <v>1456</v>
      </c>
      <c r="I27" s="16">
        <f>$D$12</f>
        <v>1456</v>
      </c>
      <c r="K27" s="51">
        <v>8</v>
      </c>
      <c r="L27" s="48">
        <f t="shared" si="5"/>
        <v>600</v>
      </c>
      <c r="M27" s="48"/>
      <c r="N27" s="48">
        <f t="shared" si="6"/>
        <v>2168</v>
      </c>
      <c r="O27" s="48">
        <f t="shared" si="7"/>
        <v>3680</v>
      </c>
      <c r="P27" s="48"/>
      <c r="Q27" s="48">
        <f t="shared" si="8"/>
        <v>728</v>
      </c>
      <c r="R27" s="48">
        <f t="shared" si="9"/>
        <v>728</v>
      </c>
      <c r="S27" s="48"/>
      <c r="T27" s="48">
        <f t="shared" si="10"/>
        <v>1016</v>
      </c>
      <c r="U27" s="48">
        <f t="shared" si="11"/>
        <v>1016</v>
      </c>
      <c r="V27" s="52"/>
    </row>
    <row r="28" spans="1:25" ht="15" customHeight="1" thickTop="1" thickBot="1" x14ac:dyDescent="0.3">
      <c r="A28" s="13" t="s">
        <v>20</v>
      </c>
      <c r="B28" s="15">
        <f>[5]Tuition!A2*11</f>
        <v>803</v>
      </c>
      <c r="C28" s="15">
        <f>[5]Tuition!B2*11</f>
        <v>1133</v>
      </c>
      <c r="D28" s="56">
        <f>[5]Tuition!C2*11</f>
        <v>1793</v>
      </c>
      <c r="E28" s="57"/>
      <c r="F28" s="13" t="s">
        <v>20</v>
      </c>
      <c r="G28" s="15">
        <f>[5]Tuition!A2*11</f>
        <v>803</v>
      </c>
      <c r="H28" s="15">
        <f>[5]Tuition!B2*11</f>
        <v>1133</v>
      </c>
      <c r="I28" s="16">
        <f>[5]Tuition!C2*11</f>
        <v>1793</v>
      </c>
      <c r="K28" s="51">
        <v>9</v>
      </c>
      <c r="L28" s="48">
        <f t="shared" si="5"/>
        <v>675</v>
      </c>
      <c r="M28" s="48"/>
      <c r="N28" s="48">
        <f t="shared" si="6"/>
        <v>2439</v>
      </c>
      <c r="O28" s="48">
        <f t="shared" si="7"/>
        <v>4140</v>
      </c>
      <c r="P28" s="48"/>
      <c r="Q28" s="48">
        <f t="shared" si="8"/>
        <v>819</v>
      </c>
      <c r="R28" s="48">
        <f t="shared" si="9"/>
        <v>819</v>
      </c>
      <c r="S28" s="48"/>
      <c r="T28" s="48">
        <f t="shared" si="10"/>
        <v>1143</v>
      </c>
      <c r="U28" s="48">
        <f t="shared" si="11"/>
        <v>1143</v>
      </c>
      <c r="V28" s="52"/>
    </row>
    <row r="29" spans="1:25" ht="15" customHeight="1" thickTop="1" thickBot="1" x14ac:dyDescent="0.3">
      <c r="A29" s="25" t="s">
        <v>22</v>
      </c>
      <c r="B29" s="58">
        <f>SUM(B23:B28)</f>
        <v>8914</v>
      </c>
      <c r="C29" s="58">
        <f t="shared" ref="C29:D29" si="19">SUM(C23:C28)</f>
        <v>9244</v>
      </c>
      <c r="D29" s="59">
        <f t="shared" si="19"/>
        <v>9904</v>
      </c>
      <c r="E29" s="57"/>
      <c r="F29" s="25" t="s">
        <v>22</v>
      </c>
      <c r="G29" s="60">
        <f>SUM(G23:G28)</f>
        <v>11938</v>
      </c>
      <c r="H29" s="60">
        <f t="shared" ref="H29:I29" si="20">SUM(H23:H28)</f>
        <v>12268</v>
      </c>
      <c r="I29" s="60">
        <f t="shared" si="20"/>
        <v>12928</v>
      </c>
      <c r="K29" s="51">
        <v>10</v>
      </c>
      <c r="L29" s="48">
        <f t="shared" si="5"/>
        <v>750</v>
      </c>
      <c r="M29" s="48"/>
      <c r="N29" s="48">
        <f t="shared" si="6"/>
        <v>2710</v>
      </c>
      <c r="O29" s="48">
        <f t="shared" si="7"/>
        <v>4600</v>
      </c>
      <c r="P29" s="48"/>
      <c r="Q29" s="48">
        <f t="shared" si="8"/>
        <v>910</v>
      </c>
      <c r="R29" s="48">
        <f t="shared" si="9"/>
        <v>910</v>
      </c>
      <c r="S29" s="48"/>
      <c r="T29" s="48">
        <f t="shared" si="10"/>
        <v>1270</v>
      </c>
      <c r="U29" s="48">
        <f t="shared" si="11"/>
        <v>1270</v>
      </c>
      <c r="V29" s="52"/>
    </row>
    <row r="30" spans="1:25" ht="15" customHeight="1" thickTop="1" thickBot="1" x14ac:dyDescent="0.3">
      <c r="A30" s="34"/>
      <c r="B30" s="36">
        <f>B29*2</f>
        <v>17828</v>
      </c>
      <c r="C30" s="36">
        <f t="shared" ref="C30:D30" si="21">C29*2</f>
        <v>18488</v>
      </c>
      <c r="D30" s="36">
        <f t="shared" si="21"/>
        <v>19808</v>
      </c>
      <c r="E30" s="63"/>
      <c r="F30" s="64"/>
      <c r="G30" s="65">
        <f>G29*2</f>
        <v>23876</v>
      </c>
      <c r="H30" s="65">
        <f t="shared" ref="H30:I30" si="22">H29*2</f>
        <v>24536</v>
      </c>
      <c r="I30" s="65">
        <f t="shared" si="22"/>
        <v>25856</v>
      </c>
      <c r="K30" s="51">
        <v>11</v>
      </c>
      <c r="L30" s="48">
        <f t="shared" si="5"/>
        <v>825</v>
      </c>
      <c r="M30" s="48"/>
      <c r="N30" s="48">
        <f t="shared" si="6"/>
        <v>2981</v>
      </c>
      <c r="O30" s="48">
        <f t="shared" si="7"/>
        <v>5060</v>
      </c>
      <c r="P30" s="48"/>
      <c r="Q30" s="48">
        <f t="shared" si="8"/>
        <v>1001</v>
      </c>
      <c r="R30" s="48">
        <f t="shared" si="9"/>
        <v>1001</v>
      </c>
      <c r="S30" s="48"/>
      <c r="T30" s="48">
        <f t="shared" si="10"/>
        <v>1397</v>
      </c>
      <c r="U30" s="48">
        <f t="shared" si="11"/>
        <v>1397</v>
      </c>
      <c r="V30" s="52"/>
    </row>
    <row r="31" spans="1:25" ht="15" customHeight="1" thickTop="1" thickBot="1" x14ac:dyDescent="0.3">
      <c r="D31" s="67"/>
      <c r="E31" s="68"/>
      <c r="F31" s="67"/>
      <c r="K31" s="51">
        <v>12</v>
      </c>
      <c r="L31" s="48">
        <f t="shared" si="5"/>
        <v>900</v>
      </c>
      <c r="M31" s="48"/>
      <c r="N31" s="48">
        <f t="shared" si="6"/>
        <v>3252</v>
      </c>
      <c r="O31" s="48">
        <f t="shared" si="7"/>
        <v>5520</v>
      </c>
      <c r="P31" s="48"/>
      <c r="Q31" s="48">
        <f t="shared" si="8"/>
        <v>1092</v>
      </c>
      <c r="R31" s="48">
        <f t="shared" si="9"/>
        <v>1092</v>
      </c>
      <c r="S31" s="48"/>
      <c r="T31" s="48">
        <f t="shared" si="10"/>
        <v>1524</v>
      </c>
      <c r="U31" s="48">
        <f t="shared" si="11"/>
        <v>1524</v>
      </c>
      <c r="V31" s="52"/>
    </row>
    <row r="32" spans="1:25" ht="15" customHeight="1" thickTop="1" thickBot="1" x14ac:dyDescent="0.3">
      <c r="K32" s="51">
        <v>13</v>
      </c>
      <c r="L32" s="48">
        <f t="shared" si="5"/>
        <v>975</v>
      </c>
      <c r="M32" s="48"/>
      <c r="N32" s="48">
        <f t="shared" si="6"/>
        <v>3523</v>
      </c>
      <c r="O32" s="48">
        <f t="shared" si="7"/>
        <v>5980</v>
      </c>
      <c r="P32" s="48"/>
      <c r="Q32" s="48">
        <f t="shared" si="8"/>
        <v>1183</v>
      </c>
      <c r="R32" s="48">
        <f t="shared" si="9"/>
        <v>1183</v>
      </c>
      <c r="S32" s="48"/>
      <c r="T32" s="48">
        <f t="shared" si="10"/>
        <v>1651</v>
      </c>
      <c r="U32" s="48">
        <f t="shared" si="11"/>
        <v>1651</v>
      </c>
      <c r="V32" s="52"/>
    </row>
    <row r="33" spans="1:22" ht="15" customHeight="1" thickTop="1" thickBot="1" x14ac:dyDescent="0.3">
      <c r="A33" s="100" t="s">
        <v>33</v>
      </c>
      <c r="B33" s="100"/>
      <c r="C33" s="100"/>
      <c r="D33" s="100"/>
      <c r="E33" s="100"/>
      <c r="F33" s="100"/>
      <c r="G33" s="100"/>
      <c r="H33" s="100"/>
      <c r="I33" s="100"/>
      <c r="J33" s="93"/>
      <c r="K33" s="51">
        <v>14</v>
      </c>
      <c r="L33" s="48">
        <f t="shared" si="5"/>
        <v>1050</v>
      </c>
      <c r="M33" s="48"/>
      <c r="N33" s="48">
        <f t="shared" si="6"/>
        <v>3794</v>
      </c>
      <c r="O33" s="48">
        <f t="shared" si="7"/>
        <v>6440</v>
      </c>
      <c r="P33" s="48"/>
      <c r="Q33" s="48">
        <f t="shared" si="8"/>
        <v>1274</v>
      </c>
      <c r="R33" s="48">
        <f t="shared" si="9"/>
        <v>1274</v>
      </c>
      <c r="S33" s="48"/>
      <c r="T33" s="48">
        <f t="shared" si="10"/>
        <v>1778</v>
      </c>
      <c r="U33" s="48">
        <f t="shared" si="11"/>
        <v>1778</v>
      </c>
      <c r="V33" s="52"/>
    </row>
    <row r="34" spans="1:22" ht="15" customHeight="1" thickTop="1" thickBot="1" x14ac:dyDescent="0.3">
      <c r="A34" s="93" t="s">
        <v>3</v>
      </c>
      <c r="B34" s="94"/>
      <c r="C34" s="94"/>
      <c r="D34" s="94"/>
      <c r="E34" s="94"/>
      <c r="F34" s="3" t="s">
        <v>4</v>
      </c>
      <c r="G34" s="94"/>
      <c r="H34" s="94"/>
      <c r="I34" s="94"/>
      <c r="J34" s="94"/>
      <c r="K34" s="51">
        <v>15</v>
      </c>
      <c r="L34" s="48">
        <f t="shared" si="5"/>
        <v>1125</v>
      </c>
      <c r="M34" s="48"/>
      <c r="N34" s="48">
        <f t="shared" si="6"/>
        <v>4065</v>
      </c>
      <c r="O34" s="48">
        <f t="shared" si="7"/>
        <v>6900</v>
      </c>
      <c r="P34" s="48"/>
      <c r="Q34" s="48">
        <f t="shared" si="8"/>
        <v>1365</v>
      </c>
      <c r="R34" s="48">
        <f t="shared" si="9"/>
        <v>1365</v>
      </c>
      <c r="S34" s="48"/>
      <c r="T34" s="48">
        <f t="shared" si="10"/>
        <v>1905</v>
      </c>
      <c r="U34" s="48">
        <f t="shared" si="11"/>
        <v>1905</v>
      </c>
      <c r="V34" s="52"/>
    </row>
    <row r="35" spans="1:22" ht="15" customHeight="1" thickTop="1" thickBot="1" x14ac:dyDescent="0.3">
      <c r="A35" s="93" t="s">
        <v>5</v>
      </c>
      <c r="B35" s="94"/>
      <c r="C35" s="94"/>
      <c r="D35" s="94"/>
      <c r="E35" s="94"/>
      <c r="F35" s="94"/>
      <c r="G35" s="94"/>
      <c r="H35" s="94"/>
      <c r="I35" s="94"/>
      <c r="J35" s="94"/>
      <c r="K35" s="69">
        <v>16</v>
      </c>
      <c r="L35" s="70">
        <f t="shared" si="5"/>
        <v>1200</v>
      </c>
      <c r="M35" s="71"/>
      <c r="N35" s="70">
        <f t="shared" si="6"/>
        <v>4336</v>
      </c>
      <c r="O35" s="70">
        <f t="shared" si="7"/>
        <v>7360</v>
      </c>
      <c r="P35" s="71"/>
      <c r="Q35" s="70">
        <f t="shared" si="8"/>
        <v>1456</v>
      </c>
      <c r="R35" s="70">
        <f t="shared" si="9"/>
        <v>1456</v>
      </c>
      <c r="S35" s="70"/>
      <c r="T35" s="70">
        <f t="shared" si="10"/>
        <v>2032</v>
      </c>
      <c r="U35" s="70">
        <f t="shared" si="11"/>
        <v>2032</v>
      </c>
      <c r="V35" s="72"/>
    </row>
    <row r="36" spans="1:22" ht="15" customHeight="1" thickTop="1" thickBot="1" x14ac:dyDescent="0.3">
      <c r="K36" s="51">
        <v>17</v>
      </c>
      <c r="L36" s="48">
        <f t="shared" si="5"/>
        <v>1275</v>
      </c>
      <c r="M36" s="48"/>
      <c r="N36" s="48">
        <f t="shared" si="6"/>
        <v>4607</v>
      </c>
      <c r="O36" s="48">
        <f t="shared" si="7"/>
        <v>7820</v>
      </c>
      <c r="P36" s="48"/>
      <c r="Q36" s="48">
        <f t="shared" si="8"/>
        <v>1547</v>
      </c>
      <c r="R36" s="48">
        <f t="shared" si="9"/>
        <v>1547</v>
      </c>
      <c r="S36" s="48"/>
      <c r="T36" s="48">
        <f t="shared" si="10"/>
        <v>2159</v>
      </c>
      <c r="U36" s="48">
        <f t="shared" si="11"/>
        <v>2159</v>
      </c>
      <c r="V36" s="52"/>
    </row>
    <row r="37" spans="1:22" s="74" customFormat="1" ht="15" customHeight="1" thickTop="1" thickBot="1" x14ac:dyDescent="0.3">
      <c r="A37" s="53"/>
      <c r="B37" s="8" t="s">
        <v>6</v>
      </c>
      <c r="C37" s="8" t="s">
        <v>7</v>
      </c>
      <c r="D37" s="9" t="s">
        <v>8</v>
      </c>
      <c r="E37" s="55"/>
      <c r="F37" s="53"/>
      <c r="G37" s="8" t="s">
        <v>6</v>
      </c>
      <c r="H37" s="8" t="s">
        <v>7</v>
      </c>
      <c r="I37" s="9" t="s">
        <v>8</v>
      </c>
      <c r="J37"/>
      <c r="K37" s="51">
        <v>18</v>
      </c>
      <c r="L37" s="48">
        <f t="shared" si="5"/>
        <v>1350</v>
      </c>
      <c r="M37" s="48"/>
      <c r="N37" s="48">
        <f t="shared" si="6"/>
        <v>4878</v>
      </c>
      <c r="O37" s="48">
        <f t="shared" si="7"/>
        <v>8280</v>
      </c>
      <c r="P37" s="48"/>
      <c r="Q37" s="48">
        <f t="shared" si="8"/>
        <v>1638</v>
      </c>
      <c r="R37" s="48">
        <f t="shared" si="9"/>
        <v>1638</v>
      </c>
      <c r="S37" s="73"/>
      <c r="T37" s="48">
        <f t="shared" si="10"/>
        <v>2286</v>
      </c>
      <c r="U37" s="48">
        <f t="shared" si="11"/>
        <v>2286</v>
      </c>
      <c r="V37" s="52"/>
    </row>
    <row r="38" spans="1:22" ht="15" customHeight="1" thickTop="1" thickBot="1" x14ac:dyDescent="0.3">
      <c r="A38" s="13" t="s">
        <v>9</v>
      </c>
      <c r="B38" s="75">
        <f>$B$8*0.5</f>
        <v>500</v>
      </c>
      <c r="C38" s="15">
        <f t="shared" ref="C38:D38" si="23">$B$8*0.5</f>
        <v>500</v>
      </c>
      <c r="D38" s="56">
        <f t="shared" si="23"/>
        <v>500</v>
      </c>
      <c r="E38" s="57"/>
      <c r="F38" s="13" t="s">
        <v>9</v>
      </c>
      <c r="G38" s="75">
        <f>$B$8*0.5</f>
        <v>500</v>
      </c>
      <c r="H38" s="15">
        <f t="shared" ref="H38:I38" si="24">$B$8*0.5</f>
        <v>500</v>
      </c>
      <c r="I38" s="16">
        <f t="shared" si="24"/>
        <v>500</v>
      </c>
      <c r="K38" s="51">
        <v>19</v>
      </c>
      <c r="L38" s="48">
        <f t="shared" si="5"/>
        <v>1425</v>
      </c>
      <c r="M38" s="48"/>
      <c r="N38" s="48">
        <f t="shared" si="6"/>
        <v>5149</v>
      </c>
      <c r="O38" s="48">
        <f t="shared" si="7"/>
        <v>8740</v>
      </c>
      <c r="P38" s="48"/>
      <c r="Q38" s="48">
        <f t="shared" si="8"/>
        <v>1729</v>
      </c>
      <c r="R38" s="48">
        <f t="shared" si="9"/>
        <v>1729</v>
      </c>
      <c r="S38" s="48"/>
      <c r="T38" s="48">
        <f t="shared" si="10"/>
        <v>2413</v>
      </c>
      <c r="U38" s="48">
        <f t="shared" si="11"/>
        <v>2413</v>
      </c>
      <c r="V38" s="52"/>
    </row>
    <row r="39" spans="1:22" ht="15" customHeight="1" thickTop="1" thickBot="1" x14ac:dyDescent="0.3">
      <c r="A39" s="13" t="s">
        <v>11</v>
      </c>
      <c r="B39" s="14">
        <f>ROUNDDOWN([5]Tuition!A9*8,1)</f>
        <v>268.39999999999998</v>
      </c>
      <c r="C39" s="15">
        <f>$B$39</f>
        <v>268.39999999999998</v>
      </c>
      <c r="D39" s="56">
        <f>$B$39</f>
        <v>268.39999999999998</v>
      </c>
      <c r="E39" s="57"/>
      <c r="F39" s="13" t="s">
        <v>11</v>
      </c>
      <c r="G39" s="75">
        <f>$B$39</f>
        <v>268.39999999999998</v>
      </c>
      <c r="H39" s="15">
        <f>$B$39</f>
        <v>268.39999999999998</v>
      </c>
      <c r="I39" s="16">
        <f>$B$39</f>
        <v>268.39999999999998</v>
      </c>
      <c r="K39" s="51">
        <v>20</v>
      </c>
      <c r="L39" s="48">
        <f t="shared" si="5"/>
        <v>1500</v>
      </c>
      <c r="M39" s="48"/>
      <c r="N39" s="48">
        <f t="shared" si="6"/>
        <v>5420</v>
      </c>
      <c r="O39" s="48">
        <f t="shared" si="7"/>
        <v>9200</v>
      </c>
      <c r="P39" s="48"/>
      <c r="Q39" s="48">
        <f t="shared" si="8"/>
        <v>1820</v>
      </c>
      <c r="R39" s="48">
        <f t="shared" si="9"/>
        <v>1820</v>
      </c>
      <c r="S39" s="48"/>
      <c r="T39" s="48">
        <f t="shared" si="10"/>
        <v>2540</v>
      </c>
      <c r="U39" s="48">
        <f t="shared" si="11"/>
        <v>2540</v>
      </c>
      <c r="V39" s="52"/>
    </row>
    <row r="40" spans="1:22" ht="15" customHeight="1" thickTop="1" thickBot="1" x14ac:dyDescent="0.3">
      <c r="A40" s="13" t="s">
        <v>14</v>
      </c>
      <c r="B40" s="75">
        <f>B10</f>
        <v>1200</v>
      </c>
      <c r="C40" s="15">
        <f t="shared" ref="C40:D40" si="25">$B$10</f>
        <v>1200</v>
      </c>
      <c r="D40" s="56">
        <f t="shared" si="25"/>
        <v>1200</v>
      </c>
      <c r="E40" s="57"/>
      <c r="F40" s="13" t="s">
        <v>14</v>
      </c>
      <c r="G40" s="75">
        <f>$B$10</f>
        <v>1200</v>
      </c>
      <c r="H40" s="15">
        <f t="shared" ref="H40:I40" si="26">$B$10</f>
        <v>1200</v>
      </c>
      <c r="I40" s="16">
        <f t="shared" si="26"/>
        <v>1200</v>
      </c>
      <c r="K40" s="51">
        <v>21</v>
      </c>
      <c r="L40" s="48">
        <f t="shared" si="5"/>
        <v>1575</v>
      </c>
      <c r="M40" s="48"/>
      <c r="N40" s="48">
        <f t="shared" si="6"/>
        <v>5691</v>
      </c>
      <c r="O40" s="48">
        <f t="shared" si="7"/>
        <v>9660</v>
      </c>
      <c r="P40" s="48"/>
      <c r="Q40" s="48">
        <f t="shared" si="8"/>
        <v>1911</v>
      </c>
      <c r="R40" s="48">
        <f t="shared" si="9"/>
        <v>1911</v>
      </c>
      <c r="S40" s="48"/>
      <c r="T40" s="48">
        <f t="shared" si="10"/>
        <v>2667</v>
      </c>
      <c r="U40" s="48">
        <f t="shared" si="11"/>
        <v>2667</v>
      </c>
      <c r="V40" s="52"/>
    </row>
    <row r="41" spans="1:22" ht="16.5" thickTop="1" thickBot="1" x14ac:dyDescent="0.3">
      <c r="A41" s="13" t="s">
        <v>39</v>
      </c>
      <c r="B41" s="75">
        <f>$B$11</f>
        <v>4336</v>
      </c>
      <c r="C41" s="15">
        <f t="shared" ref="C41:D41" si="27">$B$11</f>
        <v>4336</v>
      </c>
      <c r="D41" s="56">
        <f t="shared" si="27"/>
        <v>4336</v>
      </c>
      <c r="E41" s="57"/>
      <c r="F41" s="13" t="s">
        <v>39</v>
      </c>
      <c r="G41" s="75">
        <f>$G$11</f>
        <v>7360</v>
      </c>
      <c r="H41" s="15">
        <f>$G$11</f>
        <v>7360</v>
      </c>
      <c r="I41" s="16">
        <f>$G$11</f>
        <v>7360</v>
      </c>
      <c r="K41" s="30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3"/>
    </row>
    <row r="42" spans="1:22" ht="15.75" thickTop="1" x14ac:dyDescent="0.25">
      <c r="A42" s="13" t="s">
        <v>18</v>
      </c>
      <c r="B42" s="75">
        <f>$B$12</f>
        <v>1456</v>
      </c>
      <c r="C42" s="15">
        <f>$B$12</f>
        <v>1456</v>
      </c>
      <c r="D42" s="56">
        <f>$D$12</f>
        <v>1456</v>
      </c>
      <c r="E42" s="57"/>
      <c r="F42" s="13" t="s">
        <v>18</v>
      </c>
      <c r="G42" s="75">
        <f>$B$12</f>
        <v>1456</v>
      </c>
      <c r="H42" s="15">
        <f>$B$12</f>
        <v>1456</v>
      </c>
      <c r="I42" s="16">
        <f>$D$12</f>
        <v>1456</v>
      </c>
    </row>
    <row r="43" spans="1:22" ht="15.75" thickBot="1" x14ac:dyDescent="0.3">
      <c r="A43" s="13" t="s">
        <v>20</v>
      </c>
      <c r="B43" s="75">
        <f>[5]Tuition!A2*8</f>
        <v>584</v>
      </c>
      <c r="C43" s="15">
        <f>[5]Tuition!B2*8</f>
        <v>824</v>
      </c>
      <c r="D43" s="56">
        <f>[5]Tuition!C2*8</f>
        <v>1304</v>
      </c>
      <c r="E43" s="57"/>
      <c r="F43" s="13" t="s">
        <v>20</v>
      </c>
      <c r="G43" s="75">
        <f>[5]Tuition!A2*8</f>
        <v>584</v>
      </c>
      <c r="H43" s="15">
        <f>[5]Tuition!B2*8</f>
        <v>824</v>
      </c>
      <c r="I43" s="16">
        <f>[5]Tuition!C2*8</f>
        <v>1304</v>
      </c>
    </row>
    <row r="44" spans="1:22" ht="15.75" thickTop="1" x14ac:dyDescent="0.25">
      <c r="A44" s="25" t="s">
        <v>22</v>
      </c>
      <c r="B44" s="76">
        <f>SUM(B38:B43)</f>
        <v>8344.4</v>
      </c>
      <c r="C44" s="27">
        <f t="shared" ref="C44:D44" si="28">SUM(C38:C43)</f>
        <v>8584.4</v>
      </c>
      <c r="D44" s="77">
        <f t="shared" si="28"/>
        <v>9064.4</v>
      </c>
      <c r="E44" s="63"/>
      <c r="F44" s="25" t="s">
        <v>22</v>
      </c>
      <c r="G44" s="76">
        <f>SUM(G38:G43)</f>
        <v>11368.4</v>
      </c>
      <c r="H44" s="76">
        <f t="shared" ref="H44:I44" si="29">SUM(H38:H43)</f>
        <v>11608.4</v>
      </c>
      <c r="I44" s="76">
        <f t="shared" si="29"/>
        <v>12088.4</v>
      </c>
      <c r="K44" s="97" t="s">
        <v>43</v>
      </c>
      <c r="L44" s="11"/>
      <c r="M44" s="11" t="s">
        <v>44</v>
      </c>
      <c r="N44" s="12" t="s">
        <v>45</v>
      </c>
    </row>
    <row r="45" spans="1:22" x14ac:dyDescent="0.25">
      <c r="A45" s="64"/>
      <c r="B45" s="78">
        <f>B44*2</f>
        <v>16688.8</v>
      </c>
      <c r="C45" s="78">
        <f t="shared" ref="C45:D45" si="30">C44*2</f>
        <v>17168.8</v>
      </c>
      <c r="D45" s="78">
        <f t="shared" si="30"/>
        <v>18128.8</v>
      </c>
      <c r="E45" s="79"/>
      <c r="F45" s="64"/>
      <c r="G45" s="78">
        <f>G44*2</f>
        <v>22736.799999999999</v>
      </c>
      <c r="H45" s="78">
        <f t="shared" ref="H45:I45" si="31">H44*2</f>
        <v>23216.799999999999</v>
      </c>
      <c r="I45" s="78">
        <f t="shared" si="31"/>
        <v>24176.799999999999</v>
      </c>
      <c r="K45" s="17"/>
      <c r="L45" s="5"/>
      <c r="M45" s="5" t="s">
        <v>46</v>
      </c>
      <c r="N45" s="42" t="s">
        <v>47</v>
      </c>
    </row>
    <row r="46" spans="1:22" x14ac:dyDescent="0.25">
      <c r="A46" s="67"/>
      <c r="B46" s="5"/>
      <c r="C46" s="5"/>
      <c r="D46" s="5"/>
      <c r="E46" s="5"/>
      <c r="K46" s="17"/>
      <c r="L46" s="5"/>
      <c r="M46" s="5" t="s">
        <v>48</v>
      </c>
      <c r="N46" s="42" t="s">
        <v>49</v>
      </c>
    </row>
    <row r="47" spans="1:22" ht="15.75" thickBot="1" x14ac:dyDescent="0.3">
      <c r="A47" s="100" t="s">
        <v>34</v>
      </c>
      <c r="B47" s="100"/>
      <c r="C47" s="100"/>
      <c r="D47" s="100"/>
      <c r="E47" s="100"/>
      <c r="F47" s="100"/>
      <c r="G47" s="100"/>
      <c r="H47" s="100"/>
      <c r="I47" s="100"/>
      <c r="J47" s="93"/>
      <c r="K47" s="30"/>
      <c r="L47" s="31"/>
      <c r="M47" s="31" t="s">
        <v>50</v>
      </c>
      <c r="N47" s="33" t="s">
        <v>51</v>
      </c>
    </row>
    <row r="48" spans="1:22" ht="12" customHeight="1" thickTop="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</row>
    <row r="49" spans="1:10" s="74" customFormat="1" ht="15" customHeight="1" x14ac:dyDescent="0.25">
      <c r="A49" s="53"/>
      <c r="B49" s="8" t="s">
        <v>6</v>
      </c>
      <c r="C49" s="8" t="s">
        <v>7</v>
      </c>
      <c r="D49" s="9" t="s">
        <v>8</v>
      </c>
      <c r="E49" s="81"/>
    </row>
    <row r="50" spans="1:10" x14ac:dyDescent="0.25">
      <c r="A50" s="13" t="s">
        <v>9</v>
      </c>
      <c r="B50" s="15">
        <f>$B$8*0.25</f>
        <v>250</v>
      </c>
      <c r="C50" s="15">
        <f t="shared" ref="C50:D50" si="32">$B$8*0.25</f>
        <v>250</v>
      </c>
      <c r="D50" s="56">
        <f t="shared" si="32"/>
        <v>250</v>
      </c>
      <c r="E50" s="82"/>
    </row>
    <row r="51" spans="1:10" x14ac:dyDescent="0.25">
      <c r="A51" s="13" t="s">
        <v>11</v>
      </c>
      <c r="B51" s="14">
        <f>ROUNDDOWN([5]Tuition!A9*5,1)</f>
        <v>167.7</v>
      </c>
      <c r="C51" s="15">
        <f>$B$51</f>
        <v>167.7</v>
      </c>
      <c r="D51" s="56">
        <f>$B$51</f>
        <v>167.7</v>
      </c>
      <c r="E51" s="82"/>
      <c r="G51" t="s">
        <v>2</v>
      </c>
      <c r="H51" t="s">
        <v>2</v>
      </c>
    </row>
    <row r="52" spans="1:10" x14ac:dyDescent="0.25">
      <c r="A52" s="13" t="s">
        <v>14</v>
      </c>
      <c r="B52" s="83">
        <v>0</v>
      </c>
      <c r="C52" s="83">
        <v>0</v>
      </c>
      <c r="D52" s="84">
        <v>0</v>
      </c>
      <c r="E52" s="85"/>
    </row>
    <row r="53" spans="1:10" x14ac:dyDescent="0.25">
      <c r="A53" s="13" t="s">
        <v>39</v>
      </c>
      <c r="B53" s="83">
        <v>0</v>
      </c>
      <c r="C53" s="83">
        <v>0</v>
      </c>
      <c r="D53" s="84">
        <v>0</v>
      </c>
      <c r="E53" s="85"/>
    </row>
    <row r="54" spans="1:10" x14ac:dyDescent="0.25">
      <c r="A54" s="13" t="s">
        <v>18</v>
      </c>
      <c r="B54" s="15">
        <f>$B$12</f>
        <v>1456</v>
      </c>
      <c r="C54" s="15">
        <f>$B$12</f>
        <v>1456</v>
      </c>
      <c r="D54" s="56">
        <f>$D$12</f>
        <v>1456</v>
      </c>
      <c r="E54" s="82"/>
      <c r="F54" s="74"/>
      <c r="G54" s="74"/>
      <c r="H54" s="74"/>
      <c r="I54" s="74"/>
      <c r="J54" s="74"/>
    </row>
    <row r="55" spans="1:10" x14ac:dyDescent="0.25">
      <c r="A55" s="13" t="s">
        <v>20</v>
      </c>
      <c r="B55" s="15">
        <f>[5]Tuition!A2*5</f>
        <v>365</v>
      </c>
      <c r="C55" s="15">
        <f>[5]Tuition!B2*5</f>
        <v>515</v>
      </c>
      <c r="D55" s="56">
        <f>[5]Tuition!C2*5</f>
        <v>815</v>
      </c>
      <c r="E55" s="82"/>
    </row>
    <row r="56" spans="1:10" x14ac:dyDescent="0.25">
      <c r="A56" s="25" t="s">
        <v>22</v>
      </c>
      <c r="B56" s="27">
        <f>SUM(B50:B55)</f>
        <v>2238.6999999999998</v>
      </c>
      <c r="C56" s="27">
        <f t="shared" ref="C56:D56" si="33">SUM(C50:C55)</f>
        <v>2388.6999999999998</v>
      </c>
      <c r="D56" s="27">
        <f t="shared" si="33"/>
        <v>2688.7</v>
      </c>
      <c r="E56" s="86"/>
    </row>
    <row r="57" spans="1:10" x14ac:dyDescent="0.25">
      <c r="A57" s="34"/>
      <c r="B57" s="36">
        <f>B56*2</f>
        <v>4477.3999999999996</v>
      </c>
      <c r="C57" s="36">
        <f t="shared" ref="C57:D57" si="34">C56*2</f>
        <v>4777.3999999999996</v>
      </c>
      <c r="D57" s="36">
        <f t="shared" si="34"/>
        <v>5377.4</v>
      </c>
      <c r="E57" s="82"/>
      <c r="F57" s="74"/>
      <c r="G57" s="74"/>
      <c r="H57" s="74"/>
      <c r="I57" s="74"/>
      <c r="J57" s="74"/>
    </row>
    <row r="59" spans="1:10" s="74" customFormat="1" ht="30" customHeight="1" x14ac:dyDescent="0.25">
      <c r="A59" s="87"/>
      <c r="B59" s="87"/>
      <c r="C59" s="87"/>
      <c r="D59" s="87"/>
      <c r="E59" s="88"/>
      <c r="F59" s="87"/>
    </row>
    <row r="60" spans="1:10" x14ac:dyDescent="0.25">
      <c r="B60" s="39"/>
    </row>
    <row r="66" spans="1:10" x14ac:dyDescent="0.25">
      <c r="B66" t="s">
        <v>2</v>
      </c>
    </row>
    <row r="67" spans="1:10" x14ac:dyDescent="0.25">
      <c r="F67" s="74"/>
      <c r="G67" s="74"/>
      <c r="H67" s="74"/>
      <c r="I67" s="74"/>
      <c r="J67" s="74"/>
    </row>
    <row r="69" spans="1:10" x14ac:dyDescent="0.25">
      <c r="A69" s="101"/>
      <c r="B69" s="102"/>
      <c r="C69" s="102"/>
      <c r="D69" s="102"/>
      <c r="E69" s="102"/>
      <c r="F69" s="102"/>
    </row>
  </sheetData>
  <mergeCells count="16">
    <mergeCell ref="A20:J20"/>
    <mergeCell ref="A33:I33"/>
    <mergeCell ref="A47:I47"/>
    <mergeCell ref="A69:F69"/>
    <mergeCell ref="R12:T12"/>
    <mergeCell ref="R13:T13"/>
    <mergeCell ref="K17:V17"/>
    <mergeCell ref="A18:I18"/>
    <mergeCell ref="K18:R18"/>
    <mergeCell ref="K19:L19"/>
    <mergeCell ref="R11:T11"/>
    <mergeCell ref="A1:R1"/>
    <mergeCell ref="A3:I3"/>
    <mergeCell ref="L8:T8"/>
    <mergeCell ref="R9:T9"/>
    <mergeCell ref="R10:T10"/>
  </mergeCells>
  <pageMargins left="0.25" right="0.25" top="0.25" bottom="0.25" header="0.3" footer="0.3"/>
  <pageSetup scale="66" orientation="landscape" r:id="rId1"/>
  <rowBreaks count="1" manualBreakCount="1">
    <brk id="61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D850-54E7-4920-BA21-48ADBC5FDF1F}">
  <dimension ref="A1:E6"/>
  <sheetViews>
    <sheetView tabSelected="1" workbookViewId="0">
      <selection activeCell="K15" sqref="K15"/>
    </sheetView>
  </sheetViews>
  <sheetFormatPr defaultRowHeight="15" x14ac:dyDescent="0.25"/>
  <cols>
    <col min="2" max="2" width="21.85546875" customWidth="1"/>
    <col min="3" max="3" width="23" customWidth="1"/>
    <col min="4" max="4" width="20.5703125" customWidth="1"/>
    <col min="5" max="5" width="24" customWidth="1"/>
  </cols>
  <sheetData>
    <row r="1" spans="1:5" ht="105" x14ac:dyDescent="0.25">
      <c r="A1" s="117" t="s">
        <v>52</v>
      </c>
      <c r="B1" s="117" t="s">
        <v>53</v>
      </c>
      <c r="C1" s="117" t="s">
        <v>54</v>
      </c>
      <c r="D1" s="117" t="s">
        <v>55</v>
      </c>
      <c r="E1" s="117" t="s">
        <v>56</v>
      </c>
    </row>
    <row r="2" spans="1:5" x14ac:dyDescent="0.25">
      <c r="A2">
        <v>2020</v>
      </c>
      <c r="B2" s="116">
        <v>70.25</v>
      </c>
      <c r="C2" s="116">
        <v>87.25</v>
      </c>
      <c r="D2" s="116">
        <v>146.25</v>
      </c>
      <c r="E2" s="116">
        <v>191.25</v>
      </c>
    </row>
    <row r="3" spans="1:5" x14ac:dyDescent="0.25">
      <c r="A3">
        <v>2021</v>
      </c>
      <c r="B3" s="116">
        <v>71.75</v>
      </c>
      <c r="C3" s="116">
        <v>89.25</v>
      </c>
      <c r="D3" s="116">
        <v>148.25</v>
      </c>
      <c r="E3" s="116">
        <v>193.25</v>
      </c>
    </row>
    <row r="4" spans="1:5" x14ac:dyDescent="0.25">
      <c r="A4">
        <v>2022</v>
      </c>
      <c r="B4" s="116">
        <v>76.150000000000006</v>
      </c>
      <c r="C4" s="116">
        <v>96.65</v>
      </c>
      <c r="D4" s="116">
        <v>156.65</v>
      </c>
      <c r="E4" s="116">
        <v>193.65</v>
      </c>
    </row>
    <row r="5" spans="1:5" x14ac:dyDescent="0.25">
      <c r="A5">
        <v>2023</v>
      </c>
      <c r="B5" s="116">
        <v>76.45</v>
      </c>
      <c r="C5" s="116">
        <v>96.95</v>
      </c>
      <c r="D5" s="116">
        <v>156.94999999999999</v>
      </c>
      <c r="E5" s="116">
        <v>156.94999999999999</v>
      </c>
    </row>
    <row r="6" spans="1:5" x14ac:dyDescent="0.25">
      <c r="A6">
        <v>2024</v>
      </c>
      <c r="B6" s="116">
        <v>73</v>
      </c>
      <c r="C6" s="116">
        <v>103</v>
      </c>
      <c r="D6" s="116">
        <v>163</v>
      </c>
      <c r="E6" s="116">
        <v>163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2d9fb4-eda7-4eb8-ad8c-32ad403bb1c8">
      <Terms xmlns="http://schemas.microsoft.com/office/infopath/2007/PartnerControls"/>
    </lcf76f155ced4ddcb4097134ff3c332f>
    <TaxCatchAll xmlns="4500014c-5c44-4c7f-b0b7-9fff1a5c89e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9F4E859FE1674790103BA601AB1DB2" ma:contentTypeVersion="16" ma:contentTypeDescription="Create a new document." ma:contentTypeScope="" ma:versionID="4b23a1c4c713ab49339f83b8e3287f50">
  <xsd:schema xmlns:xsd="http://www.w3.org/2001/XMLSchema" xmlns:xs="http://www.w3.org/2001/XMLSchema" xmlns:p="http://schemas.microsoft.com/office/2006/metadata/properties" xmlns:ns2="412d9fb4-eda7-4eb8-ad8c-32ad403bb1c8" xmlns:ns3="4500014c-5c44-4c7f-b0b7-9fff1a5c89e1" targetNamespace="http://schemas.microsoft.com/office/2006/metadata/properties" ma:root="true" ma:fieldsID="e66e286cd81008279022735b9fa132a6" ns2:_="" ns3:_="">
    <xsd:import namespace="412d9fb4-eda7-4eb8-ad8c-32ad403bb1c8"/>
    <xsd:import namespace="4500014c-5c44-4c7f-b0b7-9fff1a5c89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d9fb4-eda7-4eb8-ad8c-32ad403bb1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1a3429e-8653-4a18-b53f-683b3940a4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0014c-5c44-4c7f-b0b7-9fff1a5c89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6e8b825-6f2e-43f6-915e-fc3cd2d5ef6e}" ma:internalName="TaxCatchAll" ma:showField="CatchAllData" ma:web="4500014c-5c44-4c7f-b0b7-9fff1a5c89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02569-5F59-40B3-918F-9C1BA88A558F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500014c-5c44-4c7f-b0b7-9fff1a5c89e1"/>
    <ds:schemaRef ds:uri="412d9fb4-eda7-4eb8-ad8c-32ad403bb1c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637225E-CED1-43D5-A7BB-06112CC6D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2d9fb4-eda7-4eb8-ad8c-32ad403bb1c8"/>
    <ds:schemaRef ds:uri="4500014c-5c44-4c7f-b0b7-9fff1a5c8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2004EB-326B-486A-9C0E-367862D57C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COA FY 2020</vt:lpstr>
      <vt:lpstr>COA FY 2021</vt:lpstr>
      <vt:lpstr>COA FY 2022</vt:lpstr>
      <vt:lpstr>COA FY 2023</vt:lpstr>
      <vt:lpstr>COA FY 2024</vt:lpstr>
      <vt:lpstr>Tuition and Fees</vt:lpstr>
      <vt:lpstr>'COA FY 2020'!Print_Area</vt:lpstr>
      <vt:lpstr>'COA FY 2021'!Print_Area</vt:lpstr>
      <vt:lpstr>'COA FY 2022'!Print_Area</vt:lpstr>
      <vt:lpstr>'COA FY 2023'!Print_Area</vt:lpstr>
      <vt:lpstr>'COA FY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Esam Sohail Mohammad</dc:creator>
  <cp:lastModifiedBy>Esam Sohail Mohammad</cp:lastModifiedBy>
  <dcterms:created xsi:type="dcterms:W3CDTF">2023-10-06T19:25:13Z</dcterms:created>
  <dcterms:modified xsi:type="dcterms:W3CDTF">2023-10-10T18:01:06Z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0x010100459F4E859FE1674790103BA601AB1DB2</vt:lpwstr>
  </property>
  <property fmtid="{D5CDD505-2E9C-101B-9397-08002B2CF9AE}" pid="3" name="MediaServiceImageTags">
    <vt:lpwstr/>
  </property>
</Properties>
</file>